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675" yWindow="480" windowWidth="19815" windowHeight="10440" tabRatio="349" firstSheet="4" activeTab="4"/>
  </bookViews>
  <sheets>
    <sheet name="Mau1_DSBangTin" sheetId="36" r:id="rId1"/>
    <sheet name="Phan phong" sheetId="35" state="hidden" r:id="rId2"/>
    <sheet name="Số lượng bài" sheetId="29" state="hidden" r:id="rId3"/>
    <sheet name="Thống kê" sheetId="16" state="hidden" r:id="rId4"/>
    <sheet name="Danh sach ts du thi ksl2" sheetId="33" r:id="rId5"/>
    <sheet name="Ghi chu" sheetId="34" state="hidden" r:id="rId6"/>
  </sheets>
  <externalReferences>
    <externalReference r:id="rId7"/>
  </externalReferences>
  <definedNames>
    <definedName name="_xlnm._FilterDatabase" localSheetId="4" hidden="1">'Danh sach ts du thi ksl2'!$D$1:$AR$1120</definedName>
    <definedName name="_xlnm._FilterDatabase" localSheetId="0" hidden="1">Mau1_DSBangTin!$A$10:$M$40</definedName>
    <definedName name="_xlnm._FilterDatabase" localSheetId="3" hidden="1">'Thống kê'!$A$4:$T$265</definedName>
    <definedName name="ban">'Danh sach ts du thi ksl2'!$AL$3:$AL$815</definedName>
    <definedName name="_xlnm.Criteria" localSheetId="0">Mau1_DSBangTin!$A$7:$M$8</definedName>
    <definedName name="dembai">'Danh sach ts du thi ksl2'!$AN$3:$AN$1120</definedName>
    <definedName name="diem1">'Danh sach ts du thi ksl2'!$S$3:$S$815</definedName>
    <definedName name="diem2">'Danh sach ts du thi ksl2'!$U$3:$U$815</definedName>
    <definedName name="diem3">'Danh sach ts du thi ksl2'!$W$3:$W$815</definedName>
    <definedName name="diem4">'Danh sach ts du thi ksl2'!$Y$3:$Y$815</definedName>
    <definedName name="diem5">'Danh sach ts du thi ksl2'!$AA$3:$AA$815</definedName>
    <definedName name="khoi">'Danh sach ts du thi ksl2'!$AQ$3:$AQ$815</definedName>
    <definedName name="lop">'Danh sach ts du thi ksl2'!$AO$3:$AO$815</definedName>
    <definedName name="_xlnm.Print_Titles" localSheetId="4">'Danh sach ts du thi ksl2'!$1:$2</definedName>
    <definedName name="_xlnm.Print_Titles" localSheetId="0">Mau1_DSBangTin!$9:$10</definedName>
    <definedName name="_xlnm.Print_Titles" localSheetId="3">'Thống kê'!$1:$4</definedName>
    <definedName name="phong">'Danh sach ts du thi ksl2'!$AI$3:$AI$1120</definedName>
    <definedName name="Phongthi">OFFSET([1]Codes!$A$2:$A$41,0,0,COUNTA([1]Codes!$A$2:$A$41)-COUNTIF([1]Codes!$A$2:$A$41,""),1)</definedName>
    <definedName name="vung">INDIRECT("diem"&amp;TEXT('Thống kê'!$E1,"0"))</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36" l="1"/>
  <c r="B12" i="36" s="1"/>
  <c r="D364" i="33"/>
  <c r="D395" i="33"/>
  <c r="D396" i="33"/>
  <c r="D397" i="33"/>
  <c r="AN7" i="33" l="1"/>
  <c r="AN523" i="33"/>
  <c r="AN541" i="33"/>
  <c r="AN35" i="33"/>
  <c r="AN571" i="33"/>
  <c r="AN64" i="33"/>
  <c r="AN75" i="33"/>
  <c r="AN590" i="33"/>
  <c r="AN594" i="33"/>
  <c r="AN595" i="33"/>
  <c r="AN615" i="33"/>
  <c r="AN622" i="33"/>
  <c r="AN627" i="33"/>
  <c r="AN116" i="33"/>
  <c r="AN642" i="33"/>
  <c r="AN652" i="33"/>
  <c r="AN154" i="33"/>
  <c r="AN158" i="33"/>
  <c r="AN671" i="33"/>
  <c r="AN691" i="33"/>
  <c r="AN742" i="33"/>
  <c r="AN230" i="33"/>
  <c r="AN239" i="33"/>
  <c r="AN765" i="33"/>
  <c r="AN253" i="33"/>
  <c r="AN250" i="33"/>
  <c r="AN782" i="33"/>
  <c r="AN257" i="33"/>
  <c r="AN258" i="33"/>
  <c r="AN789" i="33"/>
  <c r="AN798" i="33"/>
  <c r="AN277" i="33"/>
  <c r="AN807" i="33"/>
  <c r="AN839" i="33"/>
  <c r="AN843" i="33"/>
  <c r="AN845" i="33"/>
  <c r="AN850" i="33"/>
  <c r="AN859" i="33"/>
  <c r="AN876" i="33"/>
  <c r="AN360" i="33"/>
  <c r="AN513" i="33"/>
  <c r="AN545" i="33"/>
  <c r="AN47" i="33"/>
  <c r="AN568" i="33"/>
  <c r="AN69" i="33"/>
  <c r="AN80" i="33"/>
  <c r="AN83" i="33"/>
  <c r="AN84" i="33"/>
  <c r="AN598" i="33"/>
  <c r="AN597" i="33"/>
  <c r="AN96" i="33"/>
  <c r="AN113" i="33"/>
  <c r="AN119" i="33"/>
  <c r="AN121" i="33"/>
  <c r="AN643" i="33"/>
  <c r="AN649" i="33"/>
  <c r="AN143" i="33"/>
  <c r="AN663" i="33"/>
  <c r="AN155" i="33"/>
  <c r="AN160" i="33"/>
  <c r="AN195" i="33"/>
  <c r="AN198" i="33"/>
  <c r="AN202" i="33"/>
  <c r="AN719" i="33"/>
  <c r="AN204" i="33"/>
  <c r="AN226" i="33"/>
  <c r="AN238" i="33"/>
  <c r="AN243" i="33"/>
  <c r="AN254" i="33"/>
  <c r="AN276" i="33"/>
  <c r="AN284" i="33"/>
  <c r="AN810" i="33"/>
  <c r="AN817" i="33"/>
  <c r="AN298" i="33"/>
  <c r="AN825" i="33"/>
  <c r="AN824" i="33"/>
  <c r="AN858" i="33"/>
  <c r="AN341" i="33"/>
  <c r="AN349" i="33"/>
  <c r="AN362" i="33"/>
  <c r="AN884" i="33"/>
  <c r="AN508" i="33"/>
  <c r="AN511" i="33"/>
  <c r="AN509" i="33"/>
  <c r="AN546" i="33"/>
  <c r="AN55" i="33"/>
  <c r="AN57" i="33"/>
  <c r="AN59" i="33"/>
  <c r="AN60" i="33"/>
  <c r="AN66" i="33"/>
  <c r="AN67" i="33"/>
  <c r="AN70" i="33"/>
  <c r="AN74" i="33"/>
  <c r="AN79" i="33"/>
  <c r="AN86" i="33"/>
  <c r="AN601" i="33"/>
  <c r="AN94" i="33"/>
  <c r="AN91" i="33"/>
  <c r="AN97" i="33"/>
  <c r="AN625" i="33"/>
  <c r="AN129" i="33"/>
  <c r="AN659" i="33"/>
  <c r="AN151" i="33"/>
  <c r="AN153" i="33"/>
  <c r="AN197" i="33"/>
  <c r="AN702" i="33"/>
  <c r="AN215" i="33"/>
  <c r="AN224" i="33"/>
  <c r="AN246" i="33"/>
  <c r="AN270" i="33"/>
  <c r="AN272" i="33"/>
  <c r="AN288" i="33"/>
  <c r="AN295" i="33"/>
  <c r="AN304" i="33"/>
  <c r="AN308" i="33"/>
  <c r="AN319" i="33"/>
  <c r="AN322" i="33"/>
  <c r="AN323" i="33"/>
  <c r="AN325" i="33"/>
  <c r="AN333" i="33"/>
  <c r="AN346" i="33"/>
  <c r="AN344" i="33"/>
  <c r="AN358" i="33"/>
  <c r="AN893" i="33"/>
  <c r="AN555" i="33"/>
  <c r="AN41" i="33"/>
  <c r="AN560" i="33"/>
  <c r="AN565" i="33"/>
  <c r="AN58" i="33"/>
  <c r="AN578" i="33"/>
  <c r="AN576" i="33"/>
  <c r="AN71" i="33"/>
  <c r="AN92" i="33"/>
  <c r="AN614" i="33"/>
  <c r="AN101" i="33"/>
  <c r="AN105" i="33"/>
  <c r="AN620" i="33"/>
  <c r="AN644" i="33"/>
  <c r="AN641" i="33"/>
  <c r="AN163" i="33"/>
  <c r="AN188" i="33"/>
  <c r="AN693" i="33"/>
  <c r="AN737" i="33"/>
  <c r="AN740" i="33"/>
  <c r="AN232" i="33"/>
  <c r="AN750" i="33"/>
  <c r="AN755" i="33"/>
  <c r="AN240" i="33"/>
  <c r="AN241" i="33"/>
  <c r="AN778" i="33"/>
  <c r="AN248" i="33"/>
  <c r="AN264" i="33"/>
  <c r="AN262" i="33"/>
  <c r="AN271" i="33"/>
  <c r="AN278" i="33"/>
  <c r="AN281" i="33"/>
  <c r="AN286" i="33"/>
  <c r="AN296" i="33"/>
  <c r="AN829" i="33"/>
  <c r="AN306" i="33"/>
  <c r="AN844" i="33"/>
  <c r="AN851" i="33"/>
  <c r="AN875" i="33"/>
  <c r="AN883" i="33"/>
  <c r="AN368" i="33"/>
  <c r="AN373" i="33"/>
  <c r="AN390" i="33"/>
  <c r="AN4" i="33"/>
  <c r="AN19" i="33"/>
  <c r="AN531" i="33"/>
  <c r="AN514" i="33"/>
  <c r="AN558" i="33"/>
  <c r="AN42" i="33"/>
  <c r="AN46" i="33"/>
  <c r="AN566" i="33"/>
  <c r="AN65" i="33"/>
  <c r="AN68" i="33"/>
  <c r="AN593" i="33"/>
  <c r="AN613" i="33"/>
  <c r="AN619" i="33"/>
  <c r="AN114" i="33"/>
  <c r="AN115" i="33"/>
  <c r="AN633" i="33"/>
  <c r="AN127" i="33"/>
  <c r="AN646" i="33"/>
  <c r="AN662" i="33"/>
  <c r="AN681" i="33"/>
  <c r="AN191" i="33"/>
  <c r="AN729" i="33"/>
  <c r="AN216" i="33"/>
  <c r="AN747" i="33"/>
  <c r="AN797" i="33"/>
  <c r="AN268" i="33"/>
  <c r="AN801" i="33"/>
  <c r="AN805" i="33"/>
  <c r="AN806" i="33"/>
  <c r="AN815" i="33"/>
  <c r="AN291" i="33"/>
  <c r="AN821" i="33"/>
  <c r="AN835" i="33"/>
  <c r="AN847" i="33"/>
  <c r="AN326" i="33"/>
  <c r="AN339" i="33"/>
  <c r="AN864" i="33"/>
  <c r="AN868" i="33"/>
  <c r="AN891" i="33"/>
  <c r="AN381" i="33"/>
  <c r="AN28" i="33"/>
  <c r="AN15" i="33"/>
  <c r="AN23" i="33"/>
  <c r="AN30" i="33"/>
  <c r="AN37" i="33"/>
  <c r="AN76" i="33"/>
  <c r="AN82" i="33"/>
  <c r="AN106" i="33"/>
  <c r="AN130" i="33"/>
  <c r="AN142" i="33"/>
  <c r="AN141" i="33"/>
  <c r="AN156" i="33"/>
  <c r="AN162" i="33"/>
  <c r="AN169" i="33"/>
  <c r="AN172" i="33"/>
  <c r="AN178" i="33"/>
  <c r="AN175" i="33"/>
  <c r="AN183" i="33"/>
  <c r="AN189" i="33"/>
  <c r="AN190" i="33"/>
  <c r="AN192" i="33"/>
  <c r="AN193" i="33"/>
  <c r="AN200" i="33"/>
  <c r="AN207" i="33"/>
  <c r="AN219" i="33"/>
  <c r="AN245" i="33"/>
  <c r="AN244" i="33"/>
  <c r="AN242" i="33"/>
  <c r="AN260" i="33"/>
  <c r="AN266" i="33"/>
  <c r="AN274" i="33"/>
  <c r="AN310" i="33"/>
  <c r="AN313" i="33"/>
  <c r="AN316" i="33"/>
  <c r="AN338" i="33"/>
  <c r="AN334" i="33"/>
  <c r="AN330" i="33"/>
  <c r="AN335" i="33"/>
  <c r="AN329" i="33"/>
  <c r="AN332" i="33"/>
  <c r="AN350" i="33"/>
  <c r="AN352" i="33"/>
  <c r="AN354" i="33"/>
  <c r="AN394" i="33"/>
  <c r="AN27" i="33"/>
  <c r="AN5" i="33"/>
  <c r="AN21" i="33"/>
  <c r="AN6" i="33"/>
  <c r="AN12" i="33"/>
  <c r="AN33" i="33"/>
  <c r="AN36" i="33"/>
  <c r="AN43" i="33"/>
  <c r="AN45" i="33"/>
  <c r="AN51" i="33"/>
  <c r="AN99" i="33"/>
  <c r="AN103" i="33"/>
  <c r="AN108" i="33"/>
  <c r="AN110" i="33"/>
  <c r="AN112" i="33"/>
  <c r="AN128" i="33"/>
  <c r="AN126" i="33"/>
  <c r="AN124" i="33"/>
  <c r="AN131" i="33"/>
  <c r="AN132" i="33"/>
  <c r="AN145" i="33"/>
  <c r="AN157" i="33"/>
  <c r="AN161" i="33"/>
  <c r="AN167" i="33"/>
  <c r="AN185" i="33"/>
  <c r="AN187" i="33"/>
  <c r="AN196" i="33"/>
  <c r="AN210" i="33"/>
  <c r="AN214" i="33"/>
  <c r="AN228" i="33"/>
  <c r="AN235" i="33"/>
  <c r="AN237" i="33"/>
  <c r="AN269" i="33"/>
  <c r="AN280" i="33"/>
  <c r="AN287" i="33"/>
  <c r="AN311" i="33"/>
  <c r="AN317" i="33"/>
  <c r="AN321" i="33"/>
  <c r="AN327" i="33"/>
  <c r="AN340" i="33"/>
  <c r="AN366" i="33"/>
  <c r="AN374" i="33"/>
  <c r="AN389" i="33"/>
  <c r="AN534" i="33"/>
  <c r="AN538" i="33"/>
  <c r="AN547" i="33"/>
  <c r="AN542" i="33"/>
  <c r="AN551" i="33"/>
  <c r="AN573" i="33"/>
  <c r="AN592" i="33"/>
  <c r="AN599" i="33"/>
  <c r="AN610" i="33"/>
  <c r="AN630" i="33"/>
  <c r="AN650" i="33"/>
  <c r="AN667" i="33"/>
  <c r="AN674" i="33"/>
  <c r="AN678" i="33"/>
  <c r="AN682" i="33"/>
  <c r="AN685" i="33"/>
  <c r="AN679" i="33"/>
  <c r="AN680" i="33"/>
  <c r="AN695" i="33"/>
  <c r="AN692" i="33"/>
  <c r="AN707" i="33"/>
  <c r="AN713" i="33"/>
  <c r="AN708" i="33"/>
  <c r="AN700" i="33"/>
  <c r="AN712" i="33"/>
  <c r="AN714" i="33"/>
  <c r="AN728" i="33"/>
  <c r="AN733" i="33"/>
  <c r="AN739" i="33"/>
  <c r="AN736" i="33"/>
  <c r="AN746" i="33"/>
  <c r="AN763" i="33"/>
  <c r="AN770" i="33"/>
  <c r="AN772" i="33"/>
  <c r="AN773" i="33"/>
  <c r="AN783" i="33"/>
  <c r="AN784" i="33"/>
  <c r="AN786" i="33"/>
  <c r="AN796" i="33"/>
  <c r="AN849" i="33"/>
  <c r="AN853" i="33"/>
  <c r="AN865" i="33"/>
  <c r="AN878" i="33"/>
  <c r="AN882" i="33"/>
  <c r="AN904" i="33"/>
  <c r="AN520" i="33"/>
  <c r="AN515" i="33"/>
  <c r="AN539" i="33"/>
  <c r="AN552" i="33"/>
  <c r="AN600" i="33"/>
  <c r="AN609" i="33"/>
  <c r="AN628" i="33"/>
  <c r="AN624" i="33"/>
  <c r="AN631" i="33"/>
  <c r="AN634" i="33"/>
  <c r="AN653" i="33"/>
  <c r="AN658" i="33"/>
  <c r="AN660" i="33"/>
  <c r="AN661" i="33"/>
  <c r="AN666" i="33"/>
  <c r="AN670" i="33"/>
  <c r="AN688" i="33"/>
  <c r="AN676" i="33"/>
  <c r="AN687" i="33"/>
  <c r="AN696" i="33"/>
  <c r="AN704" i="33"/>
  <c r="AN711" i="33"/>
  <c r="AN718" i="33"/>
  <c r="AN715" i="33"/>
  <c r="AN721" i="33"/>
  <c r="AN756" i="33"/>
  <c r="AN760" i="33"/>
  <c r="AN777" i="33"/>
  <c r="AN785" i="33"/>
  <c r="AN799" i="33"/>
  <c r="AN809" i="33"/>
  <c r="AN816" i="33"/>
  <c r="AN831" i="33"/>
  <c r="AN834" i="33"/>
  <c r="AN837" i="33"/>
  <c r="AN852" i="33"/>
  <c r="AN869" i="33"/>
  <c r="AN863" i="33"/>
  <c r="AN885" i="33"/>
  <c r="AN886" i="33"/>
  <c r="AN888" i="33"/>
  <c r="AN890" i="33"/>
  <c r="AN894" i="33"/>
  <c r="AN906" i="33"/>
  <c r="AN910" i="33"/>
  <c r="AN908" i="33"/>
  <c r="AN921" i="33"/>
  <c r="AN409" i="33"/>
  <c r="AN410" i="33"/>
  <c r="AN413" i="33"/>
  <c r="AN936" i="33"/>
  <c r="AN942" i="33"/>
  <c r="AN943" i="33"/>
  <c r="AN944" i="33"/>
  <c r="AN420" i="33"/>
  <c r="AN962" i="33"/>
  <c r="AN972" i="33"/>
  <c r="AN445" i="33"/>
  <c r="AN447" i="33"/>
  <c r="AN1015" i="33"/>
  <c r="AN1021" i="33"/>
  <c r="AN451" i="33"/>
  <c r="AN1023" i="33"/>
  <c r="AN454" i="33"/>
  <c r="AN1039" i="33"/>
  <c r="AN1041" i="33"/>
  <c r="AN1042" i="33"/>
  <c r="AN463" i="33"/>
  <c r="AN1056" i="33"/>
  <c r="AN1058" i="33"/>
  <c r="AN1061" i="33"/>
  <c r="AN471" i="33"/>
  <c r="AN1073" i="33"/>
  <c r="AN1081" i="33"/>
  <c r="AN482" i="33"/>
  <c r="AN484" i="33"/>
  <c r="AN489" i="33"/>
  <c r="AN1096" i="33"/>
  <c r="AN1102" i="33"/>
  <c r="AN501" i="33"/>
  <c r="AN1110" i="33"/>
  <c r="AN396" i="33"/>
  <c r="AN909" i="33"/>
  <c r="AN411" i="33"/>
  <c r="AN414" i="33"/>
  <c r="AN946" i="33"/>
  <c r="AN948" i="33"/>
  <c r="AN947" i="33"/>
  <c r="AN950" i="33"/>
  <c r="AN422" i="33"/>
  <c r="AN423" i="33"/>
  <c r="AN424" i="33"/>
  <c r="AN966" i="33"/>
  <c r="AN975" i="33"/>
  <c r="AN974" i="33"/>
  <c r="AN976" i="33"/>
  <c r="AN991" i="33"/>
  <c r="AN444" i="33"/>
  <c r="AN1017" i="33"/>
  <c r="AN453" i="33"/>
  <c r="AN1027" i="33"/>
  <c r="AN1043" i="33"/>
  <c r="AN1045" i="33"/>
  <c r="AN1057" i="33"/>
  <c r="AN472" i="33"/>
  <c r="AN1069" i="33"/>
  <c r="AN1085" i="33"/>
  <c r="AN1088" i="33"/>
  <c r="AN1089" i="33"/>
  <c r="AN1091" i="33"/>
  <c r="AN485" i="33"/>
  <c r="AN492" i="33"/>
  <c r="AN495" i="33"/>
  <c r="AN1111" i="33"/>
  <c r="AN503" i="33"/>
  <c r="AN1115" i="33"/>
  <c r="AN507" i="33"/>
  <c r="AN1118" i="33"/>
  <c r="AN400" i="33"/>
  <c r="AN402" i="33"/>
  <c r="AN911" i="33"/>
  <c r="AN412" i="33"/>
  <c r="AN419" i="33"/>
  <c r="AN951" i="33"/>
  <c r="AN959" i="33"/>
  <c r="AN958" i="33"/>
  <c r="AN965" i="33"/>
  <c r="AN970" i="33"/>
  <c r="AN978" i="33"/>
  <c r="AN433" i="33"/>
  <c r="AN432" i="33"/>
  <c r="AN982" i="33"/>
  <c r="AN994" i="33"/>
  <c r="AN996" i="33"/>
  <c r="AN1000" i="33"/>
  <c r="AN442" i="33"/>
  <c r="AN1020" i="33"/>
  <c r="AN450" i="33"/>
  <c r="AN452" i="33"/>
  <c r="AN1024" i="33"/>
  <c r="AN1051" i="33"/>
  <c r="AN464" i="33"/>
  <c r="AN1067" i="33"/>
  <c r="AN473" i="33"/>
  <c r="AN1078" i="33"/>
  <c r="AN1084" i="33"/>
  <c r="AN1090" i="33"/>
  <c r="AN486" i="33"/>
  <c r="AN499" i="33"/>
  <c r="AN506" i="33"/>
  <c r="AN401" i="33"/>
  <c r="AN914" i="33"/>
  <c r="AN917" i="33"/>
  <c r="AN916" i="33"/>
  <c r="AN919" i="33"/>
  <c r="AN404" i="33"/>
  <c r="AN418" i="33"/>
  <c r="AN957" i="33"/>
  <c r="AN960" i="33"/>
  <c r="AN427" i="33"/>
  <c r="AN968" i="33"/>
  <c r="AN429" i="33"/>
  <c r="AN973" i="33"/>
  <c r="AN430" i="33"/>
  <c r="AN981" i="33"/>
  <c r="AN435" i="33"/>
  <c r="AN993" i="33"/>
  <c r="AN989" i="33"/>
  <c r="AN437" i="33"/>
  <c r="AN998" i="33"/>
  <c r="AN999" i="33"/>
  <c r="AN440" i="33"/>
  <c r="AN1005" i="33"/>
  <c r="AN1011" i="33"/>
  <c r="AN448" i="33"/>
  <c r="AN449" i="33"/>
  <c r="AN1032" i="33"/>
  <c r="AN1031" i="33"/>
  <c r="AN465" i="33"/>
  <c r="AN478" i="33"/>
  <c r="AN1077" i="33"/>
  <c r="AN1076" i="33"/>
  <c r="AN1092" i="33"/>
  <c r="AN487" i="33"/>
  <c r="AN1103" i="33"/>
  <c r="AN1112" i="33"/>
  <c r="AN505" i="33"/>
  <c r="AN403" i="33"/>
  <c r="AN399" i="33"/>
  <c r="AN913" i="33"/>
  <c r="AN922" i="33"/>
  <c r="AN923" i="33"/>
  <c r="AN924" i="33"/>
  <c r="AN928" i="33"/>
  <c r="AN927" i="33"/>
  <c r="AN954" i="33"/>
  <c r="AN425" i="33"/>
  <c r="AN964" i="33"/>
  <c r="AN428" i="33"/>
  <c r="AN971" i="33"/>
  <c r="AN977" i="33"/>
  <c r="AN985" i="33"/>
  <c r="AN436" i="33"/>
  <c r="AN987" i="33"/>
  <c r="AN997" i="33"/>
  <c r="AN995" i="33"/>
  <c r="AN441" i="33"/>
  <c r="AN1003" i="33"/>
  <c r="AN1008" i="33"/>
  <c r="AN1010" i="33"/>
  <c r="AN1012" i="33"/>
  <c r="AN446" i="33"/>
  <c r="AN1018" i="33"/>
  <c r="AN456" i="33"/>
  <c r="AN1035" i="33"/>
  <c r="AN1046" i="33"/>
  <c r="AN1054" i="33"/>
  <c r="AN468" i="33"/>
  <c r="AN479" i="33"/>
  <c r="AN1079" i="33"/>
  <c r="AN1086" i="33"/>
  <c r="AN1100" i="33"/>
  <c r="AN1106" i="33"/>
  <c r="AN1113" i="33"/>
  <c r="AN504" i="33"/>
  <c r="AN1120" i="33"/>
  <c r="AN912" i="33"/>
  <c r="AN405" i="33"/>
  <c r="AN925" i="33"/>
  <c r="AN933" i="33"/>
  <c r="AN934" i="33"/>
  <c r="AN417" i="33"/>
  <c r="AN415" i="33"/>
  <c r="AN416" i="33"/>
  <c r="AN945" i="33"/>
  <c r="AN963" i="33"/>
  <c r="AN984" i="33"/>
  <c r="AN990" i="33"/>
  <c r="AN439" i="33"/>
  <c r="AN1004" i="33"/>
  <c r="AN1007" i="33"/>
  <c r="AN1016" i="33"/>
  <c r="AN1025" i="33"/>
  <c r="AN1028" i="33"/>
  <c r="AN459" i="33"/>
  <c r="AN461" i="33"/>
  <c r="AN1038" i="33"/>
  <c r="AN1040" i="33"/>
  <c r="AN1048" i="33"/>
  <c r="AN1049" i="33"/>
  <c r="AN1050" i="33"/>
  <c r="AN1055" i="33"/>
  <c r="AN1062" i="33"/>
  <c r="AN1063" i="33"/>
  <c r="AN1071" i="33"/>
  <c r="AN1083" i="33"/>
  <c r="AN483" i="33"/>
  <c r="AN1094" i="33"/>
  <c r="AN1101" i="33"/>
  <c r="AN497" i="33"/>
  <c r="AN1104" i="33"/>
  <c r="AN1109" i="33"/>
  <c r="AN1114" i="33"/>
  <c r="AN915" i="33"/>
  <c r="AN918" i="33"/>
  <c r="AN926" i="33"/>
  <c r="AN932" i="33"/>
  <c r="AN937" i="33"/>
  <c r="AN939" i="33"/>
  <c r="AN952" i="33"/>
  <c r="AN426" i="33"/>
  <c r="AN979" i="33"/>
  <c r="AN431" i="33"/>
  <c r="AN983" i="33"/>
  <c r="AN1002" i="33"/>
  <c r="AN1006" i="33"/>
  <c r="AN1013" i="33"/>
  <c r="AN1019" i="33"/>
  <c r="AN1029" i="33"/>
  <c r="AN1030" i="33"/>
  <c r="AN460" i="33"/>
  <c r="AN1033" i="33"/>
  <c r="AN1044" i="33"/>
  <c r="AN1052" i="33"/>
  <c r="AN466" i="33"/>
  <c r="AN467" i="33"/>
  <c r="AN1066" i="33"/>
  <c r="AN476" i="33"/>
  <c r="AN1075" i="33"/>
  <c r="AN1082" i="33"/>
  <c r="AN488" i="33"/>
  <c r="AN1097" i="33"/>
  <c r="AN494" i="33"/>
  <c r="AN500" i="33"/>
  <c r="AN502" i="33"/>
  <c r="AN1117" i="33"/>
  <c r="AN1116" i="33"/>
  <c r="AN1119" i="33"/>
  <c r="AN398" i="33"/>
  <c r="AN395" i="33"/>
  <c r="AN407" i="33"/>
  <c r="AN408" i="33"/>
  <c r="AN929" i="33"/>
  <c r="AN930" i="33"/>
  <c r="AN938" i="33"/>
  <c r="AN421" i="33"/>
  <c r="AN961" i="33"/>
  <c r="AN969" i="33"/>
  <c r="AN980" i="33"/>
  <c r="AN434" i="33"/>
  <c r="AN988" i="33"/>
  <c r="AN992" i="33"/>
  <c r="AN1001" i="33"/>
  <c r="AN1009" i="33"/>
  <c r="AN1014" i="33"/>
  <c r="AN455" i="33"/>
  <c r="AN458" i="33"/>
  <c r="AN1034" i="33"/>
  <c r="AN1047" i="33"/>
  <c r="AN462" i="33"/>
  <c r="AN1053" i="33"/>
  <c r="AN1059" i="33"/>
  <c r="AN1064" i="33"/>
  <c r="AN470" i="33"/>
  <c r="AN475" i="33"/>
  <c r="AN1070" i="33"/>
  <c r="AN1087" i="33"/>
  <c r="AN1098" i="33"/>
  <c r="AN1093" i="33"/>
  <c r="AN490" i="33"/>
  <c r="AN1105" i="33"/>
  <c r="AN1107" i="33"/>
  <c r="AN397" i="33"/>
  <c r="AN920" i="33"/>
  <c r="AN406" i="33"/>
  <c r="AN931" i="33"/>
  <c r="AN935" i="33"/>
  <c r="AN940" i="33"/>
  <c r="AN941" i="33"/>
  <c r="AN949" i="33"/>
  <c r="AN955" i="33"/>
  <c r="AN956" i="33"/>
  <c r="AN953" i="33"/>
  <c r="AN967" i="33"/>
  <c r="AN986" i="33"/>
  <c r="AN438" i="33"/>
  <c r="AN443" i="33"/>
  <c r="AN1022" i="33"/>
  <c r="AN1026" i="33"/>
  <c r="AN457" i="33"/>
  <c r="AN1036" i="33"/>
  <c r="AN1037" i="33"/>
  <c r="AN469" i="33"/>
  <c r="AN1060" i="33"/>
  <c r="AN1065" i="33"/>
  <c r="AN1068" i="33"/>
  <c r="AN474" i="33"/>
  <c r="AN1072" i="33"/>
  <c r="AN477" i="33"/>
  <c r="AN480" i="33"/>
  <c r="AN1080" i="33"/>
  <c r="AN1074" i="33"/>
  <c r="AN481" i="33"/>
  <c r="AN1095" i="33"/>
  <c r="AN1099" i="33"/>
  <c r="AN493" i="33"/>
  <c r="AN491" i="33"/>
  <c r="AN496" i="33"/>
  <c r="AN498" i="33"/>
  <c r="AN1108" i="33"/>
  <c r="AN251" i="33"/>
  <c r="AN222" i="33"/>
  <c r="AN134" i="33"/>
  <c r="AN236" i="33"/>
  <c r="AN342" i="33"/>
  <c r="AN150" i="33"/>
  <c r="AN211" i="33"/>
  <c r="AN386" i="33"/>
  <c r="AN186" i="33"/>
  <c r="AN229" i="33"/>
  <c r="AN49" i="33"/>
  <c r="AN146" i="33"/>
  <c r="AN234" i="33"/>
  <c r="AN337" i="33"/>
  <c r="AN364" i="33"/>
  <c r="AN303" i="33"/>
  <c r="AN377" i="33"/>
  <c r="AN356" i="33"/>
  <c r="AN385" i="33"/>
  <c r="AN255" i="33"/>
  <c r="AN181" i="33"/>
  <c r="AN379" i="33"/>
  <c r="AN136" i="33"/>
  <c r="AN391" i="33"/>
  <c r="AN122" i="33"/>
  <c r="AN9" i="33"/>
  <c r="AN32" i="33"/>
  <c r="AN199" i="33"/>
  <c r="AN40" i="33"/>
  <c r="AN171" i="33"/>
  <c r="AN62" i="33"/>
  <c r="AN384" i="33"/>
  <c r="AN249" i="33"/>
  <c r="AN194" i="33"/>
  <c r="AN109" i="33"/>
  <c r="AN290" i="33"/>
  <c r="AN299" i="33"/>
  <c r="AN184" i="33"/>
  <c r="AN247" i="33"/>
  <c r="AN170" i="33"/>
  <c r="AN22" i="33"/>
  <c r="AN117" i="33"/>
  <c r="AN44" i="33"/>
  <c r="AN221" i="33"/>
  <c r="AN135" i="33"/>
  <c r="AN111" i="33"/>
  <c r="AN265" i="33"/>
  <c r="AN166" i="33"/>
  <c r="AN315" i="33"/>
  <c r="AN378" i="33"/>
  <c r="AN52" i="33"/>
  <c r="AN26" i="33"/>
  <c r="AN85" i="33"/>
  <c r="AN38" i="33"/>
  <c r="AN87" i="33"/>
  <c r="AN50" i="33"/>
  <c r="AN16" i="33"/>
  <c r="AN208" i="33"/>
  <c r="AN388" i="33"/>
  <c r="AN297" i="33"/>
  <c r="AN320" i="33"/>
  <c r="AN31" i="33"/>
  <c r="AN365" i="33"/>
  <c r="AN173" i="33"/>
  <c r="AN179" i="33"/>
  <c r="AN261" i="33"/>
  <c r="AN213" i="33"/>
  <c r="AN10" i="33"/>
  <c r="AN267" i="33"/>
  <c r="AN72" i="33"/>
  <c r="AN336" i="33"/>
  <c r="AN90" i="33"/>
  <c r="AN138" i="33"/>
  <c r="AN357" i="33"/>
  <c r="AN152" i="33"/>
  <c r="AN331" i="33"/>
  <c r="AN120" i="33"/>
  <c r="AN372" i="33"/>
  <c r="AN318" i="33"/>
  <c r="AN149" i="33"/>
  <c r="AN164" i="33"/>
  <c r="AN375" i="33"/>
  <c r="AN723" i="33"/>
  <c r="AN63" i="33"/>
  <c r="AN88" i="33"/>
  <c r="AN137" i="33"/>
  <c r="AN107" i="33"/>
  <c r="AN780" i="33"/>
  <c r="AN223" i="33"/>
  <c r="AN283" i="33"/>
  <c r="AN56" i="33"/>
  <c r="AN761" i="33"/>
  <c r="AN312" i="33"/>
  <c r="AN263" i="33"/>
  <c r="AN516" i="33"/>
  <c r="AN564" i="33"/>
  <c r="AN791" i="33"/>
  <c r="AN873" i="33"/>
  <c r="AN866" i="33"/>
  <c r="AN532" i="33"/>
  <c r="AN675" i="33"/>
  <c r="AN870" i="33"/>
  <c r="AN698" i="33"/>
  <c r="AN651" i="33"/>
  <c r="AN838" i="33"/>
  <c r="AN907" i="33"/>
  <c r="AN758" i="33"/>
  <c r="AN774" i="33"/>
  <c r="AN387" i="33"/>
  <c r="AN392" i="33"/>
  <c r="AN775" i="33"/>
  <c r="AN686" i="33"/>
  <c r="AN841" i="33"/>
  <c r="AN828" i="33"/>
  <c r="AN767" i="33"/>
  <c r="AN533" i="33"/>
  <c r="AN621" i="33"/>
  <c r="AN819" i="33"/>
  <c r="AN657" i="33"/>
  <c r="AN89" i="33"/>
  <c r="AN826" i="33"/>
  <c r="AN874" i="33"/>
  <c r="AN637" i="33"/>
  <c r="AN581" i="33"/>
  <c r="AN684" i="33"/>
  <c r="AN725" i="33"/>
  <c r="AN529" i="33"/>
  <c r="AN709" i="33"/>
  <c r="AN722" i="33"/>
  <c r="AN328" i="33"/>
  <c r="AN309" i="33"/>
  <c r="AN556" i="33"/>
  <c r="AN779" i="33"/>
  <c r="AN881" i="33"/>
  <c r="AN905" i="33"/>
  <c r="AN647" i="33"/>
  <c r="AN580" i="33"/>
  <c r="AN567" i="33"/>
  <c r="AN898" i="33"/>
  <c r="AN818" i="33"/>
  <c r="AN668" i="33"/>
  <c r="AN672" i="33"/>
  <c r="AN608" i="33"/>
  <c r="AN748" i="33"/>
  <c r="AN793" i="33"/>
  <c r="AN583" i="33"/>
  <c r="AN683" i="33"/>
  <c r="AN705" i="33"/>
  <c r="AN699" i="33"/>
  <c r="AN771" i="33"/>
  <c r="AN227" i="33"/>
  <c r="AN586" i="33"/>
  <c r="AN510" i="33"/>
  <c r="AN813" i="33"/>
  <c r="AN769" i="33"/>
  <c r="AN892" i="33"/>
  <c r="AN730" i="33"/>
  <c r="AN759" i="33"/>
  <c r="AN635" i="33"/>
  <c r="AN867" i="33"/>
  <c r="AN764" i="33"/>
  <c r="AN367" i="33"/>
  <c r="AN738" i="33"/>
  <c r="AN591" i="33"/>
  <c r="AN861" i="33"/>
  <c r="AN574" i="33"/>
  <c r="AN732" i="33"/>
  <c r="AN579" i="33"/>
  <c r="AN794" i="33"/>
  <c r="AN901" i="33"/>
  <c r="AN553" i="33"/>
  <c r="AN602" i="33"/>
  <c r="AN604" i="33"/>
  <c r="AN836" i="33"/>
  <c r="AN887" i="33"/>
  <c r="AN716" i="33"/>
  <c r="AN701" i="33"/>
  <c r="AN790" i="33"/>
  <c r="AN802" i="33"/>
  <c r="AN743" i="33"/>
  <c r="AN182" i="33"/>
  <c r="AN176" i="33"/>
  <c r="AN289" i="33"/>
  <c r="AN383" i="33"/>
  <c r="AN525" i="33"/>
  <c r="AN540" i="33"/>
  <c r="AN632" i="33"/>
  <c r="AN814" i="33"/>
  <c r="AN282" i="33"/>
  <c r="AN563" i="33"/>
  <c r="AN285" i="33"/>
  <c r="AN209" i="33"/>
  <c r="AN611" i="33"/>
  <c r="AN880" i="33"/>
  <c r="AN561" i="33"/>
  <c r="AN212" i="33"/>
  <c r="AN665" i="33"/>
  <c r="AN273" i="33"/>
  <c r="AN177" i="33"/>
  <c r="AN348" i="33"/>
  <c r="AN871" i="33"/>
  <c r="AN370" i="33"/>
  <c r="AN34" i="33"/>
  <c r="AN664" i="33"/>
  <c r="AN803" i="33"/>
  <c r="AN380" i="33"/>
  <c r="AN3" i="33"/>
  <c r="AN879" i="33"/>
  <c r="AN877" i="33"/>
  <c r="AN118" i="33"/>
  <c r="AN100" i="33"/>
  <c r="AN727" i="33"/>
  <c r="AN252" i="33"/>
  <c r="AN569" i="33"/>
  <c r="AN48" i="33"/>
  <c r="AN689" i="33"/>
  <c r="AN703" i="33"/>
  <c r="AN776" i="33"/>
  <c r="AN800" i="33"/>
  <c r="AN832" i="33"/>
  <c r="AN745" i="33"/>
  <c r="AN512" i="33"/>
  <c r="AN741" i="33"/>
  <c r="AN557" i="33"/>
  <c r="AN144" i="33"/>
  <c r="AN654" i="33"/>
  <c r="AN17" i="33"/>
  <c r="AN165" i="33"/>
  <c r="AN220" i="33"/>
  <c r="AN231" i="33"/>
  <c r="AN95" i="33"/>
  <c r="AN233" i="33"/>
  <c r="AN20" i="33"/>
  <c r="AN607" i="33"/>
  <c r="AN872" i="33"/>
  <c r="AN585" i="33"/>
  <c r="AN168" i="33"/>
  <c r="AN720" i="33"/>
  <c r="AN139" i="33"/>
  <c r="AN840" i="33"/>
  <c r="AN795" i="33"/>
  <c r="AN616" i="33"/>
  <c r="AN140" i="33"/>
  <c r="AN518" i="33"/>
  <c r="AN203" i="33"/>
  <c r="AN902" i="33"/>
  <c r="AN648" i="33"/>
  <c r="AN147" i="33"/>
  <c r="AN639" i="33"/>
  <c r="AN559" i="33"/>
  <c r="AN811" i="33"/>
  <c r="AN279" i="33"/>
  <c r="AN550" i="33"/>
  <c r="AN548" i="33"/>
  <c r="AN78" i="33"/>
  <c r="AN897" i="33"/>
  <c r="AN830" i="33"/>
  <c r="AN655" i="33"/>
  <c r="AN846" i="33"/>
  <c r="AN626" i="33"/>
  <c r="AN77" i="33"/>
  <c r="AN98" i="33"/>
  <c r="AN596" i="33"/>
  <c r="AN305" i="33"/>
  <c r="AN324" i="33"/>
  <c r="AN749" i="33"/>
  <c r="AN787" i="33"/>
  <c r="AN690" i="33"/>
  <c r="AN640" i="33"/>
  <c r="AN61" i="33"/>
  <c r="AN570" i="33"/>
  <c r="AN582" i="33"/>
  <c r="AN104" i="33"/>
  <c r="AN302" i="33"/>
  <c r="AN889" i="33"/>
  <c r="AN351" i="33"/>
  <c r="AN259" i="33"/>
  <c r="AN11" i="33"/>
  <c r="AN677" i="33"/>
  <c r="AN710" i="33"/>
  <c r="AN314" i="33"/>
  <c r="AN792" i="33"/>
  <c r="AN562" i="33"/>
  <c r="AN376" i="33"/>
  <c r="AN355" i="33"/>
  <c r="AN18" i="33"/>
  <c r="AN752" i="33"/>
  <c r="AN123" i="33"/>
  <c r="AN81" i="33"/>
  <c r="AN751" i="33"/>
  <c r="AN527" i="33"/>
  <c r="AN724" i="33"/>
  <c r="AN900" i="33"/>
  <c r="AN301" i="33"/>
  <c r="AN896" i="33"/>
  <c r="AN804" i="33"/>
  <c r="AN754" i="33"/>
  <c r="AN53" i="33"/>
  <c r="AN822" i="33"/>
  <c r="AN133" i="33"/>
  <c r="AN275" i="33"/>
  <c r="AN903" i="33"/>
  <c r="AN588" i="33"/>
  <c r="AN731" i="33"/>
  <c r="AN673" i="33"/>
  <c r="AN726" i="33"/>
  <c r="AN735" i="33"/>
  <c r="AN855" i="33"/>
  <c r="AN656" i="33"/>
  <c r="AN572" i="33"/>
  <c r="AN148" i="33"/>
  <c r="AN371" i="33"/>
  <c r="AN125" i="33"/>
  <c r="AN827" i="33"/>
  <c r="AN25" i="33"/>
  <c r="AN363" i="33"/>
  <c r="AN343" i="33"/>
  <c r="AN359" i="33"/>
  <c r="AN575" i="33"/>
  <c r="AN766" i="33"/>
  <c r="AN524" i="33"/>
  <c r="AN535" i="33"/>
  <c r="AN833" i="33"/>
  <c r="AN522" i="33"/>
  <c r="AN73" i="33"/>
  <c r="AN857" i="33"/>
  <c r="AN256" i="33"/>
  <c r="AN862" i="33"/>
  <c r="AN706" i="33"/>
  <c r="AN29" i="33"/>
  <c r="AN54" i="33"/>
  <c r="AN768" i="33"/>
  <c r="AN854" i="33"/>
  <c r="AN543" i="33"/>
  <c r="AN757" i="33"/>
  <c r="AN218" i="33"/>
  <c r="AN300" i="33"/>
  <c r="AN669" i="33"/>
  <c r="AN606" i="33"/>
  <c r="AN694" i="33"/>
  <c r="AN526" i="33"/>
  <c r="AN544" i="33"/>
  <c r="AN618" i="33"/>
  <c r="AN629" i="33"/>
  <c r="AN842" i="33"/>
  <c r="AN762" i="33"/>
  <c r="AN753" i="33"/>
  <c r="AN577" i="33"/>
  <c r="AN617" i="33"/>
  <c r="AN645" i="33"/>
  <c r="AN292" i="33"/>
  <c r="AN217" i="33"/>
  <c r="AN528" i="33"/>
  <c r="AN860" i="33"/>
  <c r="AN587" i="33"/>
  <c r="AN39" i="33"/>
  <c r="AN345" i="33"/>
  <c r="AN603" i="33"/>
  <c r="AN14" i="33"/>
  <c r="AN734" i="33"/>
  <c r="AN353" i="33"/>
  <c r="AN820" i="33"/>
  <c r="AN13" i="33"/>
  <c r="AN744" i="33"/>
  <c r="AN307" i="33"/>
  <c r="AN201" i="33"/>
  <c r="AN549" i="33"/>
  <c r="AN93" i="33"/>
  <c r="AN899" i="33"/>
  <c r="AN788" i="33"/>
  <c r="AN519" i="33"/>
  <c r="AN347" i="33"/>
  <c r="AN638" i="33"/>
  <c r="AN24" i="33"/>
  <c r="AN536" i="33"/>
  <c r="AN159" i="33"/>
  <c r="AN294" i="33"/>
  <c r="AN808" i="33"/>
  <c r="AN823" i="33"/>
  <c r="AN781" i="33"/>
  <c r="AN180" i="33"/>
  <c r="AN361" i="33"/>
  <c r="AN174" i="33"/>
  <c r="AN393" i="33"/>
  <c r="AN206" i="33"/>
  <c r="AN8" i="33"/>
  <c r="AN636" i="33"/>
  <c r="AN554" i="33"/>
  <c r="AN382" i="33"/>
  <c r="AN205" i="33"/>
  <c r="AN697" i="33"/>
  <c r="AN848" i="33"/>
  <c r="AN612" i="33"/>
  <c r="AN537" i="33"/>
  <c r="AN521" i="33"/>
  <c r="AN102" i="33"/>
  <c r="AN584" i="33"/>
  <c r="AN369" i="33"/>
  <c r="AN623" i="33"/>
  <c r="AN293" i="33"/>
  <c r="AN589" i="33"/>
  <c r="AN717" i="33"/>
  <c r="AN530" i="33"/>
  <c r="AN605" i="33"/>
  <c r="AN895" i="33"/>
  <c r="AN856" i="33"/>
  <c r="AN225" i="33"/>
  <c r="AN812" i="33"/>
  <c r="AL590" i="33"/>
  <c r="AL594" i="33"/>
  <c r="AL615" i="33"/>
  <c r="AL642" i="33"/>
  <c r="AL652" i="33"/>
  <c r="AL257" i="33"/>
  <c r="AL513" i="33"/>
  <c r="AL545" i="33"/>
  <c r="AL643" i="33"/>
  <c r="AL825" i="33"/>
  <c r="AL737" i="33"/>
  <c r="AL1000" i="33"/>
  <c r="AL1051" i="33"/>
  <c r="AL1090" i="33"/>
  <c r="AL984" i="33"/>
  <c r="AL1007" i="33"/>
  <c r="AL1048" i="33"/>
  <c r="AL1104" i="33"/>
  <c r="AL1114" i="33"/>
  <c r="AL1030" i="33"/>
  <c r="AL1082" i="33"/>
  <c r="AL1072" i="33"/>
  <c r="AL312" i="33"/>
  <c r="AL263" i="33"/>
  <c r="AL387" i="33"/>
  <c r="AL392" i="33"/>
  <c r="AL89" i="33"/>
  <c r="AL328" i="33"/>
  <c r="AL309" i="33"/>
  <c r="AL905" i="33"/>
  <c r="AL13" i="33"/>
  <c r="AL744" i="33"/>
  <c r="AL294" i="33"/>
  <c r="AL808" i="33"/>
  <c r="AL206" i="33"/>
  <c r="AL530" i="33"/>
  <c r="AL225" i="33"/>
  <c r="AP523" i="33"/>
  <c r="AQ523" i="33" s="1"/>
  <c r="AP541" i="33"/>
  <c r="AQ541" i="33" s="1"/>
  <c r="AP35" i="33"/>
  <c r="AQ35" i="33" s="1"/>
  <c r="AP571" i="33"/>
  <c r="AQ571" i="33" s="1"/>
  <c r="AP64" i="33"/>
  <c r="AQ64" i="33" s="1"/>
  <c r="AP75" i="33"/>
  <c r="AQ75" i="33" s="1"/>
  <c r="AP590" i="33"/>
  <c r="AQ590" i="33" s="1"/>
  <c r="AP594" i="33"/>
  <c r="AQ594" i="33" s="1"/>
  <c r="AP595" i="33"/>
  <c r="AQ595" i="33" s="1"/>
  <c r="AP615" i="33"/>
  <c r="AQ615" i="33" s="1"/>
  <c r="AP622" i="33"/>
  <c r="AQ622" i="33" s="1"/>
  <c r="AP627" i="33"/>
  <c r="AQ627" i="33" s="1"/>
  <c r="AP116" i="33"/>
  <c r="AQ116" i="33" s="1"/>
  <c r="AP642" i="33"/>
  <c r="AQ642" i="33" s="1"/>
  <c r="AP652" i="33"/>
  <c r="AQ652" i="33" s="1"/>
  <c r="AP154" i="33"/>
  <c r="AQ154" i="33" s="1"/>
  <c r="AP158" i="33"/>
  <c r="AQ158" i="33" s="1"/>
  <c r="AP671" i="33"/>
  <c r="AQ671" i="33" s="1"/>
  <c r="AP691" i="33"/>
  <c r="AQ691" i="33" s="1"/>
  <c r="AP742" i="33"/>
  <c r="AQ742" i="33" s="1"/>
  <c r="AP230" i="33"/>
  <c r="AQ230" i="33" s="1"/>
  <c r="AP239" i="33"/>
  <c r="AQ239" i="33" s="1"/>
  <c r="AP765" i="33"/>
  <c r="AQ765" i="33" s="1"/>
  <c r="AP253" i="33"/>
  <c r="AQ253" i="33" s="1"/>
  <c r="AP250" i="33"/>
  <c r="AQ250" i="33" s="1"/>
  <c r="AP782" i="33"/>
  <c r="AQ782" i="33" s="1"/>
  <c r="AP257" i="33"/>
  <c r="AQ257" i="33" s="1"/>
  <c r="AP258" i="33"/>
  <c r="AQ258" i="33" s="1"/>
  <c r="AP789" i="33"/>
  <c r="AQ789" i="33" s="1"/>
  <c r="AP798" i="33"/>
  <c r="AQ798" i="33" s="1"/>
  <c r="AP277" i="33"/>
  <c r="AQ277" i="33" s="1"/>
  <c r="AP807" i="33"/>
  <c r="AQ807" i="33" s="1"/>
  <c r="AP839" i="33"/>
  <c r="AQ839" i="33" s="1"/>
  <c r="AP843" i="33"/>
  <c r="AQ843" i="33" s="1"/>
  <c r="AP845" i="33"/>
  <c r="AQ845" i="33" s="1"/>
  <c r="AP850" i="33"/>
  <c r="AQ850" i="33" s="1"/>
  <c r="AP859" i="33"/>
  <c r="AQ859" i="33" s="1"/>
  <c r="AP876" i="33"/>
  <c r="AQ876" i="33" s="1"/>
  <c r="AP360" i="33"/>
  <c r="AQ360" i="33" s="1"/>
  <c r="AP513" i="33"/>
  <c r="AQ513" i="33" s="1"/>
  <c r="AP545" i="33"/>
  <c r="AQ545" i="33" s="1"/>
  <c r="AP47" i="33"/>
  <c r="AQ47" i="33" s="1"/>
  <c r="AP568" i="33"/>
  <c r="AQ568" i="33" s="1"/>
  <c r="AP69" i="33"/>
  <c r="AQ69" i="33" s="1"/>
  <c r="AP80" i="33"/>
  <c r="AQ80" i="33" s="1"/>
  <c r="AP83" i="33"/>
  <c r="AQ83" i="33" s="1"/>
  <c r="AP84" i="33"/>
  <c r="AQ84" i="33" s="1"/>
  <c r="AP598" i="33"/>
  <c r="AQ598" i="33" s="1"/>
  <c r="AP597" i="33"/>
  <c r="AQ597" i="33" s="1"/>
  <c r="AP96" i="33"/>
  <c r="AQ96" i="33" s="1"/>
  <c r="AP113" i="33"/>
  <c r="AQ113" i="33" s="1"/>
  <c r="AP119" i="33"/>
  <c r="AQ119" i="33" s="1"/>
  <c r="AP121" i="33"/>
  <c r="AQ121" i="33" s="1"/>
  <c r="AP643" i="33"/>
  <c r="AQ643" i="33" s="1"/>
  <c r="AP649" i="33"/>
  <c r="AQ649" i="33" s="1"/>
  <c r="AP143" i="33"/>
  <c r="AQ143" i="33" s="1"/>
  <c r="AP663" i="33"/>
  <c r="AQ663" i="33" s="1"/>
  <c r="AP155" i="33"/>
  <c r="AQ155" i="33" s="1"/>
  <c r="AP160" i="33"/>
  <c r="AQ160" i="33" s="1"/>
  <c r="AP195" i="33"/>
  <c r="AQ195" i="33" s="1"/>
  <c r="AP198" i="33"/>
  <c r="AQ198" i="33" s="1"/>
  <c r="AP202" i="33"/>
  <c r="AQ202" i="33" s="1"/>
  <c r="AP719" i="33"/>
  <c r="AQ719" i="33" s="1"/>
  <c r="AP204" i="33"/>
  <c r="AQ204" i="33" s="1"/>
  <c r="AP226" i="33"/>
  <c r="AQ226" i="33" s="1"/>
  <c r="AP238" i="33"/>
  <c r="AQ238" i="33" s="1"/>
  <c r="AP243" i="33"/>
  <c r="AQ243" i="33" s="1"/>
  <c r="AP254" i="33"/>
  <c r="AQ254" i="33" s="1"/>
  <c r="AP276" i="33"/>
  <c r="AQ276" i="33" s="1"/>
  <c r="AP284" i="33"/>
  <c r="AQ284" i="33" s="1"/>
  <c r="AP810" i="33"/>
  <c r="AQ810" i="33" s="1"/>
  <c r="AP817" i="33"/>
  <c r="AQ817" i="33" s="1"/>
  <c r="AP298" i="33"/>
  <c r="AQ298" i="33" s="1"/>
  <c r="AP825" i="33"/>
  <c r="AQ825" i="33" s="1"/>
  <c r="AP824" i="33"/>
  <c r="AQ824" i="33" s="1"/>
  <c r="AP858" i="33"/>
  <c r="AQ858" i="33" s="1"/>
  <c r="AP341" i="33"/>
  <c r="AQ341" i="33" s="1"/>
  <c r="AP349" i="33"/>
  <c r="AQ349" i="33" s="1"/>
  <c r="AP362" i="33"/>
  <c r="AQ362" i="33" s="1"/>
  <c r="AP884" i="33"/>
  <c r="AQ884" i="33" s="1"/>
  <c r="AP508" i="33"/>
  <c r="AQ508" i="33" s="1"/>
  <c r="AP511" i="33"/>
  <c r="AQ511" i="33" s="1"/>
  <c r="AP509" i="33"/>
  <c r="AQ509" i="33" s="1"/>
  <c r="AP546" i="33"/>
  <c r="AQ546" i="33" s="1"/>
  <c r="AP55" i="33"/>
  <c r="AQ55" i="33" s="1"/>
  <c r="AP57" i="33"/>
  <c r="AQ57" i="33" s="1"/>
  <c r="AP59" i="33"/>
  <c r="AQ59" i="33" s="1"/>
  <c r="AP60" i="33"/>
  <c r="AQ60" i="33" s="1"/>
  <c r="AP66" i="33"/>
  <c r="AQ66" i="33" s="1"/>
  <c r="AP67" i="33"/>
  <c r="AQ67" i="33" s="1"/>
  <c r="AP70" i="33"/>
  <c r="AQ70" i="33" s="1"/>
  <c r="AP74" i="33"/>
  <c r="AQ74" i="33" s="1"/>
  <c r="AP79" i="33"/>
  <c r="AQ79" i="33" s="1"/>
  <c r="AP86" i="33"/>
  <c r="AQ86" i="33" s="1"/>
  <c r="AP601" i="33"/>
  <c r="AQ601" i="33" s="1"/>
  <c r="AP94" i="33"/>
  <c r="AQ94" i="33" s="1"/>
  <c r="AP91" i="33"/>
  <c r="AQ91" i="33" s="1"/>
  <c r="AP97" i="33"/>
  <c r="AQ97" i="33" s="1"/>
  <c r="AP625" i="33"/>
  <c r="AQ625" i="33" s="1"/>
  <c r="AP129" i="33"/>
  <c r="AQ129" i="33" s="1"/>
  <c r="AP659" i="33"/>
  <c r="AQ659" i="33" s="1"/>
  <c r="AP151" i="33"/>
  <c r="AQ151" i="33" s="1"/>
  <c r="AP153" i="33"/>
  <c r="AQ153" i="33" s="1"/>
  <c r="AP197" i="33"/>
  <c r="AQ197" i="33" s="1"/>
  <c r="AP702" i="33"/>
  <c r="AQ702" i="33" s="1"/>
  <c r="AP215" i="33"/>
  <c r="AQ215" i="33" s="1"/>
  <c r="AP224" i="33"/>
  <c r="AQ224" i="33" s="1"/>
  <c r="AP246" i="33"/>
  <c r="AQ246" i="33" s="1"/>
  <c r="AP270" i="33"/>
  <c r="AQ270" i="33" s="1"/>
  <c r="AP272" i="33"/>
  <c r="AQ272" i="33" s="1"/>
  <c r="AP288" i="33"/>
  <c r="AQ288" i="33" s="1"/>
  <c r="AP295" i="33"/>
  <c r="AQ295" i="33" s="1"/>
  <c r="AP304" i="33"/>
  <c r="AQ304" i="33" s="1"/>
  <c r="AP308" i="33"/>
  <c r="AQ308" i="33" s="1"/>
  <c r="AP319" i="33"/>
  <c r="AQ319" i="33" s="1"/>
  <c r="AP322" i="33"/>
  <c r="AQ322" i="33" s="1"/>
  <c r="AP323" i="33"/>
  <c r="AQ323" i="33" s="1"/>
  <c r="AP325" i="33"/>
  <c r="AQ325" i="33" s="1"/>
  <c r="AP333" i="33"/>
  <c r="AQ333" i="33" s="1"/>
  <c r="AP346" i="33"/>
  <c r="AQ346" i="33" s="1"/>
  <c r="AP344" i="33"/>
  <c r="AQ344" i="33" s="1"/>
  <c r="AP358" i="33"/>
  <c r="AQ358" i="33" s="1"/>
  <c r="AP893" i="33"/>
  <c r="AQ893" i="33" s="1"/>
  <c r="AP555" i="33"/>
  <c r="AQ555" i="33" s="1"/>
  <c r="AP41" i="33"/>
  <c r="AQ41" i="33" s="1"/>
  <c r="AP560" i="33"/>
  <c r="AQ560" i="33" s="1"/>
  <c r="AP565" i="33"/>
  <c r="AQ565" i="33" s="1"/>
  <c r="AP58" i="33"/>
  <c r="AQ58" i="33" s="1"/>
  <c r="AP578" i="33"/>
  <c r="AQ578" i="33" s="1"/>
  <c r="AP576" i="33"/>
  <c r="AQ576" i="33" s="1"/>
  <c r="AP71" i="33"/>
  <c r="AQ71" i="33" s="1"/>
  <c r="AP92" i="33"/>
  <c r="AQ92" i="33" s="1"/>
  <c r="AP614" i="33"/>
  <c r="AQ614" i="33" s="1"/>
  <c r="AP101" i="33"/>
  <c r="AQ101" i="33" s="1"/>
  <c r="AP105" i="33"/>
  <c r="AQ105" i="33" s="1"/>
  <c r="AP620" i="33"/>
  <c r="AQ620" i="33" s="1"/>
  <c r="AP644" i="33"/>
  <c r="AQ644" i="33" s="1"/>
  <c r="AP641" i="33"/>
  <c r="AQ641" i="33" s="1"/>
  <c r="AP163" i="33"/>
  <c r="AQ163" i="33" s="1"/>
  <c r="AP188" i="33"/>
  <c r="AQ188" i="33" s="1"/>
  <c r="AP693" i="33"/>
  <c r="AQ693" i="33" s="1"/>
  <c r="AP737" i="33"/>
  <c r="AQ737" i="33" s="1"/>
  <c r="AP740" i="33"/>
  <c r="AQ740" i="33" s="1"/>
  <c r="AP232" i="33"/>
  <c r="AQ232" i="33" s="1"/>
  <c r="AP750" i="33"/>
  <c r="AQ750" i="33" s="1"/>
  <c r="AP755" i="33"/>
  <c r="AQ755" i="33" s="1"/>
  <c r="AP240" i="33"/>
  <c r="AQ240" i="33" s="1"/>
  <c r="AP241" i="33"/>
  <c r="AQ241" i="33" s="1"/>
  <c r="AP778" i="33"/>
  <c r="AQ778" i="33" s="1"/>
  <c r="AP248" i="33"/>
  <c r="AQ248" i="33" s="1"/>
  <c r="AP264" i="33"/>
  <c r="AQ264" i="33" s="1"/>
  <c r="AP262" i="33"/>
  <c r="AQ262" i="33" s="1"/>
  <c r="AP271" i="33"/>
  <c r="AQ271" i="33" s="1"/>
  <c r="AP278" i="33"/>
  <c r="AQ278" i="33" s="1"/>
  <c r="AP281" i="33"/>
  <c r="AQ281" i="33" s="1"/>
  <c r="AP286" i="33"/>
  <c r="AQ286" i="33" s="1"/>
  <c r="AP296" i="33"/>
  <c r="AQ296" i="33" s="1"/>
  <c r="AP829" i="33"/>
  <c r="AQ829" i="33" s="1"/>
  <c r="AP306" i="33"/>
  <c r="AQ306" i="33" s="1"/>
  <c r="AP844" i="33"/>
  <c r="AQ844" i="33" s="1"/>
  <c r="AP851" i="33"/>
  <c r="AQ851" i="33" s="1"/>
  <c r="AP875" i="33"/>
  <c r="AQ875" i="33" s="1"/>
  <c r="AP883" i="33"/>
  <c r="AQ883" i="33" s="1"/>
  <c r="AP368" i="33"/>
  <c r="AQ368" i="33" s="1"/>
  <c r="AP373" i="33"/>
  <c r="AQ373" i="33" s="1"/>
  <c r="AP390" i="33"/>
  <c r="AQ390" i="33" s="1"/>
  <c r="AP4" i="33"/>
  <c r="AQ4" i="33" s="1"/>
  <c r="AP19" i="33"/>
  <c r="AQ19" i="33" s="1"/>
  <c r="AP531" i="33"/>
  <c r="AQ531" i="33" s="1"/>
  <c r="AP514" i="33"/>
  <c r="AQ514" i="33" s="1"/>
  <c r="AP558" i="33"/>
  <c r="AQ558" i="33" s="1"/>
  <c r="AP42" i="33"/>
  <c r="AQ42" i="33" s="1"/>
  <c r="AP46" i="33"/>
  <c r="AQ46" i="33" s="1"/>
  <c r="AP566" i="33"/>
  <c r="AQ566" i="33" s="1"/>
  <c r="AP65" i="33"/>
  <c r="AQ65" i="33" s="1"/>
  <c r="AP68" i="33"/>
  <c r="AQ68" i="33" s="1"/>
  <c r="AP593" i="33"/>
  <c r="AQ593" i="33" s="1"/>
  <c r="AP613" i="33"/>
  <c r="AQ613" i="33" s="1"/>
  <c r="AP619" i="33"/>
  <c r="AQ619" i="33" s="1"/>
  <c r="AP114" i="33"/>
  <c r="AQ114" i="33" s="1"/>
  <c r="AP115" i="33"/>
  <c r="AQ115" i="33" s="1"/>
  <c r="AP633" i="33"/>
  <c r="AQ633" i="33" s="1"/>
  <c r="AP127" i="33"/>
  <c r="AQ127" i="33" s="1"/>
  <c r="AP646" i="33"/>
  <c r="AQ646" i="33" s="1"/>
  <c r="AP662" i="33"/>
  <c r="AQ662" i="33" s="1"/>
  <c r="AP681" i="33"/>
  <c r="AQ681" i="33" s="1"/>
  <c r="AP191" i="33"/>
  <c r="AQ191" i="33" s="1"/>
  <c r="AP729" i="33"/>
  <c r="AQ729" i="33" s="1"/>
  <c r="AP216" i="33"/>
  <c r="AQ216" i="33" s="1"/>
  <c r="AP747" i="33"/>
  <c r="AQ747" i="33" s="1"/>
  <c r="AP797" i="33"/>
  <c r="AQ797" i="33" s="1"/>
  <c r="AP268" i="33"/>
  <c r="AQ268" i="33" s="1"/>
  <c r="AP801" i="33"/>
  <c r="AQ801" i="33" s="1"/>
  <c r="AP805" i="33"/>
  <c r="AQ805" i="33" s="1"/>
  <c r="AP806" i="33"/>
  <c r="AQ806" i="33" s="1"/>
  <c r="AP815" i="33"/>
  <c r="AQ815" i="33" s="1"/>
  <c r="AP291" i="33"/>
  <c r="AQ291" i="33" s="1"/>
  <c r="AP821" i="33"/>
  <c r="AQ821" i="33" s="1"/>
  <c r="AP835" i="33"/>
  <c r="AQ835" i="33" s="1"/>
  <c r="AP847" i="33"/>
  <c r="AQ847" i="33" s="1"/>
  <c r="AP326" i="33"/>
  <c r="AQ326" i="33" s="1"/>
  <c r="AP339" i="33"/>
  <c r="AQ339" i="33" s="1"/>
  <c r="AP864" i="33"/>
  <c r="AQ864" i="33" s="1"/>
  <c r="AP868" i="33"/>
  <c r="AQ868" i="33" s="1"/>
  <c r="AP891" i="33"/>
  <c r="AQ891" i="33" s="1"/>
  <c r="AP381" i="33"/>
  <c r="AQ381" i="33" s="1"/>
  <c r="AP28" i="33"/>
  <c r="AQ28" i="33" s="1"/>
  <c r="AP15" i="33"/>
  <c r="AQ15" i="33" s="1"/>
  <c r="AP23" i="33"/>
  <c r="AQ23" i="33" s="1"/>
  <c r="AP30" i="33"/>
  <c r="AQ30" i="33" s="1"/>
  <c r="AP37" i="33"/>
  <c r="AQ37" i="33" s="1"/>
  <c r="AP76" i="33"/>
  <c r="AQ76" i="33" s="1"/>
  <c r="AP82" i="33"/>
  <c r="AQ82" i="33" s="1"/>
  <c r="AP106" i="33"/>
  <c r="AQ106" i="33" s="1"/>
  <c r="AP130" i="33"/>
  <c r="AQ130" i="33" s="1"/>
  <c r="AP142" i="33"/>
  <c r="AQ142" i="33" s="1"/>
  <c r="AP141" i="33"/>
  <c r="AQ141" i="33" s="1"/>
  <c r="AP156" i="33"/>
  <c r="AQ156" i="33" s="1"/>
  <c r="AP162" i="33"/>
  <c r="AQ162" i="33" s="1"/>
  <c r="AP169" i="33"/>
  <c r="AQ169" i="33" s="1"/>
  <c r="AP172" i="33"/>
  <c r="AQ172" i="33" s="1"/>
  <c r="AP178" i="33"/>
  <c r="AQ178" i="33" s="1"/>
  <c r="AP175" i="33"/>
  <c r="AQ175" i="33" s="1"/>
  <c r="AP183" i="33"/>
  <c r="AQ183" i="33" s="1"/>
  <c r="AP189" i="33"/>
  <c r="AQ189" i="33" s="1"/>
  <c r="AP190" i="33"/>
  <c r="AQ190" i="33" s="1"/>
  <c r="AP192" i="33"/>
  <c r="AQ192" i="33" s="1"/>
  <c r="AP193" i="33"/>
  <c r="AQ193" i="33" s="1"/>
  <c r="AP200" i="33"/>
  <c r="AQ200" i="33" s="1"/>
  <c r="AP207" i="33"/>
  <c r="AQ207" i="33" s="1"/>
  <c r="AP219" i="33"/>
  <c r="AQ219" i="33" s="1"/>
  <c r="AP245" i="33"/>
  <c r="AQ245" i="33" s="1"/>
  <c r="AP244" i="33"/>
  <c r="AQ244" i="33" s="1"/>
  <c r="AP242" i="33"/>
  <c r="AQ242" i="33" s="1"/>
  <c r="AP260" i="33"/>
  <c r="AQ260" i="33" s="1"/>
  <c r="AP266" i="33"/>
  <c r="AQ266" i="33" s="1"/>
  <c r="AP274" i="33"/>
  <c r="AQ274" i="33" s="1"/>
  <c r="AP310" i="33"/>
  <c r="AQ310" i="33" s="1"/>
  <c r="AP313" i="33"/>
  <c r="AQ313" i="33" s="1"/>
  <c r="AP316" i="33"/>
  <c r="AQ316" i="33" s="1"/>
  <c r="AP338" i="33"/>
  <c r="AQ338" i="33" s="1"/>
  <c r="AP334" i="33"/>
  <c r="AQ334" i="33" s="1"/>
  <c r="AP330" i="33"/>
  <c r="AQ330" i="33" s="1"/>
  <c r="AP335" i="33"/>
  <c r="AQ335" i="33" s="1"/>
  <c r="AP329" i="33"/>
  <c r="AQ329" i="33" s="1"/>
  <c r="AP332" i="33"/>
  <c r="AQ332" i="33" s="1"/>
  <c r="AP350" i="33"/>
  <c r="AQ350" i="33" s="1"/>
  <c r="AP352" i="33"/>
  <c r="AQ352" i="33" s="1"/>
  <c r="AP354" i="33"/>
  <c r="AQ354" i="33" s="1"/>
  <c r="AP394" i="33"/>
  <c r="AQ394" i="33" s="1"/>
  <c r="AP27" i="33"/>
  <c r="AQ27" i="33" s="1"/>
  <c r="AP5" i="33"/>
  <c r="AQ5" i="33" s="1"/>
  <c r="AP21" i="33"/>
  <c r="AQ21" i="33" s="1"/>
  <c r="AP6" i="33"/>
  <c r="AQ6" i="33" s="1"/>
  <c r="AP12" i="33"/>
  <c r="AQ12" i="33" s="1"/>
  <c r="AP33" i="33"/>
  <c r="AQ33" i="33" s="1"/>
  <c r="AP36" i="33"/>
  <c r="AQ36" i="33" s="1"/>
  <c r="AP43" i="33"/>
  <c r="AQ43" i="33" s="1"/>
  <c r="AP45" i="33"/>
  <c r="AQ45" i="33" s="1"/>
  <c r="AP51" i="33"/>
  <c r="AQ51" i="33" s="1"/>
  <c r="AP99" i="33"/>
  <c r="AQ99" i="33" s="1"/>
  <c r="AP103" i="33"/>
  <c r="AQ103" i="33" s="1"/>
  <c r="AP108" i="33"/>
  <c r="AQ108" i="33" s="1"/>
  <c r="AP110" i="33"/>
  <c r="AQ110" i="33" s="1"/>
  <c r="AP112" i="33"/>
  <c r="AQ112" i="33" s="1"/>
  <c r="AP128" i="33"/>
  <c r="AQ128" i="33" s="1"/>
  <c r="AP126" i="33"/>
  <c r="AQ126" i="33" s="1"/>
  <c r="AP124" i="33"/>
  <c r="AQ124" i="33" s="1"/>
  <c r="AP131" i="33"/>
  <c r="AQ131" i="33" s="1"/>
  <c r="AP132" i="33"/>
  <c r="AQ132" i="33" s="1"/>
  <c r="AP145" i="33"/>
  <c r="AQ145" i="33" s="1"/>
  <c r="AP157" i="33"/>
  <c r="AQ157" i="33" s="1"/>
  <c r="AP161" i="33"/>
  <c r="AQ161" i="33" s="1"/>
  <c r="AP167" i="33"/>
  <c r="AQ167" i="33" s="1"/>
  <c r="AP185" i="33"/>
  <c r="AQ185" i="33" s="1"/>
  <c r="AP187" i="33"/>
  <c r="AQ187" i="33" s="1"/>
  <c r="AP196" i="33"/>
  <c r="AQ196" i="33" s="1"/>
  <c r="AP210" i="33"/>
  <c r="AQ210" i="33" s="1"/>
  <c r="AP214" i="33"/>
  <c r="AQ214" i="33" s="1"/>
  <c r="AP228" i="33"/>
  <c r="AQ228" i="33" s="1"/>
  <c r="AP235" i="33"/>
  <c r="AQ235" i="33" s="1"/>
  <c r="AP237" i="33"/>
  <c r="AQ237" i="33" s="1"/>
  <c r="AP269" i="33"/>
  <c r="AQ269" i="33" s="1"/>
  <c r="AP280" i="33"/>
  <c r="AQ280" i="33" s="1"/>
  <c r="AP287" i="33"/>
  <c r="AQ287" i="33" s="1"/>
  <c r="AP311" i="33"/>
  <c r="AQ311" i="33" s="1"/>
  <c r="AP317" i="33"/>
  <c r="AQ317" i="33" s="1"/>
  <c r="AP321" i="33"/>
  <c r="AQ321" i="33" s="1"/>
  <c r="AP327" i="33"/>
  <c r="AQ327" i="33" s="1"/>
  <c r="AP340" i="33"/>
  <c r="AQ340" i="33" s="1"/>
  <c r="AP366" i="33"/>
  <c r="AQ366" i="33" s="1"/>
  <c r="AP374" i="33"/>
  <c r="AQ374" i="33" s="1"/>
  <c r="AP389" i="33"/>
  <c r="AQ389" i="33" s="1"/>
  <c r="AP534" i="33"/>
  <c r="AQ534" i="33" s="1"/>
  <c r="AP538" i="33"/>
  <c r="AQ538" i="33" s="1"/>
  <c r="AP547" i="33"/>
  <c r="AQ547" i="33" s="1"/>
  <c r="AP542" i="33"/>
  <c r="AQ542" i="33" s="1"/>
  <c r="AP551" i="33"/>
  <c r="AQ551" i="33" s="1"/>
  <c r="AP573" i="33"/>
  <c r="AQ573" i="33" s="1"/>
  <c r="AP592" i="33"/>
  <c r="AQ592" i="33" s="1"/>
  <c r="AP599" i="33"/>
  <c r="AQ599" i="33" s="1"/>
  <c r="AP610" i="33"/>
  <c r="AQ610" i="33" s="1"/>
  <c r="AP630" i="33"/>
  <c r="AQ630" i="33" s="1"/>
  <c r="AP650" i="33"/>
  <c r="AQ650" i="33" s="1"/>
  <c r="AP667" i="33"/>
  <c r="AQ667" i="33" s="1"/>
  <c r="AP674" i="33"/>
  <c r="AQ674" i="33" s="1"/>
  <c r="AP678" i="33"/>
  <c r="AQ678" i="33" s="1"/>
  <c r="AP682" i="33"/>
  <c r="AQ682" i="33" s="1"/>
  <c r="AP685" i="33"/>
  <c r="AQ685" i="33" s="1"/>
  <c r="AP679" i="33"/>
  <c r="AQ679" i="33" s="1"/>
  <c r="AP680" i="33"/>
  <c r="AQ680" i="33" s="1"/>
  <c r="AP695" i="33"/>
  <c r="AQ695" i="33" s="1"/>
  <c r="AP692" i="33"/>
  <c r="AQ692" i="33" s="1"/>
  <c r="AP707" i="33"/>
  <c r="AQ707" i="33" s="1"/>
  <c r="AP713" i="33"/>
  <c r="AQ713" i="33" s="1"/>
  <c r="AP708" i="33"/>
  <c r="AQ708" i="33" s="1"/>
  <c r="AP700" i="33"/>
  <c r="AQ700" i="33" s="1"/>
  <c r="AP712" i="33"/>
  <c r="AQ712" i="33" s="1"/>
  <c r="AP714" i="33"/>
  <c r="AQ714" i="33" s="1"/>
  <c r="AP728" i="33"/>
  <c r="AQ728" i="33" s="1"/>
  <c r="AP733" i="33"/>
  <c r="AQ733" i="33" s="1"/>
  <c r="AP739" i="33"/>
  <c r="AQ739" i="33" s="1"/>
  <c r="AP736" i="33"/>
  <c r="AQ736" i="33" s="1"/>
  <c r="AP746" i="33"/>
  <c r="AQ746" i="33" s="1"/>
  <c r="AP763" i="33"/>
  <c r="AQ763" i="33" s="1"/>
  <c r="AP770" i="33"/>
  <c r="AQ770" i="33" s="1"/>
  <c r="AP772" i="33"/>
  <c r="AQ772" i="33" s="1"/>
  <c r="AP773" i="33"/>
  <c r="AQ773" i="33" s="1"/>
  <c r="AP783" i="33"/>
  <c r="AQ783" i="33" s="1"/>
  <c r="AP784" i="33"/>
  <c r="AQ784" i="33" s="1"/>
  <c r="AP786" i="33"/>
  <c r="AQ786" i="33" s="1"/>
  <c r="AP796" i="33"/>
  <c r="AQ796" i="33" s="1"/>
  <c r="AP849" i="33"/>
  <c r="AQ849" i="33" s="1"/>
  <c r="AP853" i="33"/>
  <c r="AQ853" i="33" s="1"/>
  <c r="AP865" i="33"/>
  <c r="AQ865" i="33" s="1"/>
  <c r="AP878" i="33"/>
  <c r="AQ878" i="33" s="1"/>
  <c r="AP882" i="33"/>
  <c r="AQ882" i="33" s="1"/>
  <c r="AP904" i="33"/>
  <c r="AQ904" i="33" s="1"/>
  <c r="AP520" i="33"/>
  <c r="AQ520" i="33" s="1"/>
  <c r="AP515" i="33"/>
  <c r="AQ515" i="33" s="1"/>
  <c r="AP539" i="33"/>
  <c r="AQ539" i="33" s="1"/>
  <c r="AP552" i="33"/>
  <c r="AQ552" i="33" s="1"/>
  <c r="AP600" i="33"/>
  <c r="AQ600" i="33" s="1"/>
  <c r="AP609" i="33"/>
  <c r="AQ609" i="33" s="1"/>
  <c r="AP628" i="33"/>
  <c r="AQ628" i="33" s="1"/>
  <c r="AP624" i="33"/>
  <c r="AQ624" i="33" s="1"/>
  <c r="AP631" i="33"/>
  <c r="AQ631" i="33" s="1"/>
  <c r="AP634" i="33"/>
  <c r="AQ634" i="33" s="1"/>
  <c r="AP653" i="33"/>
  <c r="AQ653" i="33" s="1"/>
  <c r="AP658" i="33"/>
  <c r="AQ658" i="33" s="1"/>
  <c r="AP660" i="33"/>
  <c r="AQ660" i="33" s="1"/>
  <c r="AP661" i="33"/>
  <c r="AQ661" i="33" s="1"/>
  <c r="AP666" i="33"/>
  <c r="AQ666" i="33" s="1"/>
  <c r="AP670" i="33"/>
  <c r="AQ670" i="33" s="1"/>
  <c r="AP688" i="33"/>
  <c r="AQ688" i="33" s="1"/>
  <c r="AP676" i="33"/>
  <c r="AQ676" i="33" s="1"/>
  <c r="AP687" i="33"/>
  <c r="AQ687" i="33" s="1"/>
  <c r="AP696" i="33"/>
  <c r="AQ696" i="33" s="1"/>
  <c r="AP704" i="33"/>
  <c r="AQ704" i="33" s="1"/>
  <c r="AP711" i="33"/>
  <c r="AQ711" i="33" s="1"/>
  <c r="AP718" i="33"/>
  <c r="AQ718" i="33" s="1"/>
  <c r="AP715" i="33"/>
  <c r="AQ715" i="33" s="1"/>
  <c r="AP721" i="33"/>
  <c r="AQ721" i="33" s="1"/>
  <c r="AP756" i="33"/>
  <c r="AQ756" i="33" s="1"/>
  <c r="AP760" i="33"/>
  <c r="AQ760" i="33" s="1"/>
  <c r="AP777" i="33"/>
  <c r="AQ777" i="33" s="1"/>
  <c r="AP785" i="33"/>
  <c r="AQ785" i="33" s="1"/>
  <c r="AP799" i="33"/>
  <c r="AQ799" i="33" s="1"/>
  <c r="AP809" i="33"/>
  <c r="AQ809" i="33" s="1"/>
  <c r="AP816" i="33"/>
  <c r="AQ816" i="33" s="1"/>
  <c r="AP831" i="33"/>
  <c r="AQ831" i="33" s="1"/>
  <c r="AP834" i="33"/>
  <c r="AQ834" i="33" s="1"/>
  <c r="AP837" i="33"/>
  <c r="AQ837" i="33" s="1"/>
  <c r="AP852" i="33"/>
  <c r="AQ852" i="33" s="1"/>
  <c r="AP869" i="33"/>
  <c r="AQ869" i="33" s="1"/>
  <c r="AP863" i="33"/>
  <c r="AQ863" i="33" s="1"/>
  <c r="AP885" i="33"/>
  <c r="AQ885" i="33" s="1"/>
  <c r="AP886" i="33"/>
  <c r="AQ886" i="33" s="1"/>
  <c r="AP888" i="33"/>
  <c r="AQ888" i="33" s="1"/>
  <c r="AP890" i="33"/>
  <c r="AQ890" i="33" s="1"/>
  <c r="AP894" i="33"/>
  <c r="AQ894" i="33" s="1"/>
  <c r="AP906" i="33"/>
  <c r="AQ906" i="33" s="1"/>
  <c r="AP910" i="33"/>
  <c r="AQ910" i="33" s="1"/>
  <c r="AP908" i="33"/>
  <c r="AQ908" i="33" s="1"/>
  <c r="AP921" i="33"/>
  <c r="AQ921" i="33" s="1"/>
  <c r="AP409" i="33"/>
  <c r="AQ409" i="33" s="1"/>
  <c r="AP410" i="33"/>
  <c r="AQ410" i="33" s="1"/>
  <c r="AP413" i="33"/>
  <c r="AQ413" i="33" s="1"/>
  <c r="AP936" i="33"/>
  <c r="AQ936" i="33" s="1"/>
  <c r="AP942" i="33"/>
  <c r="AQ942" i="33" s="1"/>
  <c r="AP943" i="33"/>
  <c r="AQ943" i="33" s="1"/>
  <c r="AP944" i="33"/>
  <c r="AQ944" i="33" s="1"/>
  <c r="AP420" i="33"/>
  <c r="AQ420" i="33" s="1"/>
  <c r="AP962" i="33"/>
  <c r="AQ962" i="33" s="1"/>
  <c r="AP972" i="33"/>
  <c r="AQ972" i="33" s="1"/>
  <c r="AP445" i="33"/>
  <c r="AQ445" i="33" s="1"/>
  <c r="AP447" i="33"/>
  <c r="AQ447" i="33" s="1"/>
  <c r="AP1015" i="33"/>
  <c r="AQ1015" i="33" s="1"/>
  <c r="AP1021" i="33"/>
  <c r="AQ1021" i="33" s="1"/>
  <c r="AP451" i="33"/>
  <c r="AQ451" i="33" s="1"/>
  <c r="AP1023" i="33"/>
  <c r="AQ1023" i="33" s="1"/>
  <c r="AP454" i="33"/>
  <c r="AQ454" i="33" s="1"/>
  <c r="AP1039" i="33"/>
  <c r="AQ1039" i="33" s="1"/>
  <c r="AP1041" i="33"/>
  <c r="AQ1041" i="33" s="1"/>
  <c r="AP1042" i="33"/>
  <c r="AQ1042" i="33" s="1"/>
  <c r="AP463" i="33"/>
  <c r="AQ463" i="33" s="1"/>
  <c r="AP1056" i="33"/>
  <c r="AQ1056" i="33" s="1"/>
  <c r="AP1058" i="33"/>
  <c r="AQ1058" i="33" s="1"/>
  <c r="AP1061" i="33"/>
  <c r="AQ1061" i="33" s="1"/>
  <c r="AP471" i="33"/>
  <c r="AQ471" i="33" s="1"/>
  <c r="AP1073" i="33"/>
  <c r="AQ1073" i="33" s="1"/>
  <c r="AP1081" i="33"/>
  <c r="AQ1081" i="33" s="1"/>
  <c r="AP482" i="33"/>
  <c r="AQ482" i="33" s="1"/>
  <c r="AP484" i="33"/>
  <c r="AQ484" i="33" s="1"/>
  <c r="AP489" i="33"/>
  <c r="AQ489" i="33" s="1"/>
  <c r="AP1096" i="33"/>
  <c r="AQ1096" i="33" s="1"/>
  <c r="AP1102" i="33"/>
  <c r="AQ1102" i="33" s="1"/>
  <c r="AP501" i="33"/>
  <c r="AQ501" i="33" s="1"/>
  <c r="AP1110" i="33"/>
  <c r="AQ1110" i="33" s="1"/>
  <c r="AP396" i="33"/>
  <c r="AQ396" i="33" s="1"/>
  <c r="AP909" i="33"/>
  <c r="AQ909" i="33" s="1"/>
  <c r="AP411" i="33"/>
  <c r="AQ411" i="33" s="1"/>
  <c r="AP414" i="33"/>
  <c r="AQ414" i="33" s="1"/>
  <c r="AP946" i="33"/>
  <c r="AQ946" i="33" s="1"/>
  <c r="AP948" i="33"/>
  <c r="AQ948" i="33" s="1"/>
  <c r="AP947" i="33"/>
  <c r="AQ947" i="33" s="1"/>
  <c r="AP950" i="33"/>
  <c r="AQ950" i="33" s="1"/>
  <c r="AP422" i="33"/>
  <c r="AQ422" i="33" s="1"/>
  <c r="AP423" i="33"/>
  <c r="AQ423" i="33" s="1"/>
  <c r="AP424" i="33"/>
  <c r="AQ424" i="33" s="1"/>
  <c r="AP966" i="33"/>
  <c r="AQ966" i="33" s="1"/>
  <c r="AP975" i="33"/>
  <c r="AQ975" i="33" s="1"/>
  <c r="AP974" i="33"/>
  <c r="AQ974" i="33" s="1"/>
  <c r="AP976" i="33"/>
  <c r="AQ976" i="33" s="1"/>
  <c r="AP991" i="33"/>
  <c r="AQ991" i="33" s="1"/>
  <c r="AP444" i="33"/>
  <c r="AQ444" i="33" s="1"/>
  <c r="AP1017" i="33"/>
  <c r="AQ1017" i="33" s="1"/>
  <c r="AP453" i="33"/>
  <c r="AQ453" i="33" s="1"/>
  <c r="AP1027" i="33"/>
  <c r="AQ1027" i="33" s="1"/>
  <c r="AP1043" i="33"/>
  <c r="AQ1043" i="33" s="1"/>
  <c r="AP1045" i="33"/>
  <c r="AQ1045" i="33" s="1"/>
  <c r="AP1057" i="33"/>
  <c r="AQ1057" i="33" s="1"/>
  <c r="AP472" i="33"/>
  <c r="AQ472" i="33" s="1"/>
  <c r="AP1069" i="33"/>
  <c r="AQ1069" i="33" s="1"/>
  <c r="AP1085" i="33"/>
  <c r="AQ1085" i="33" s="1"/>
  <c r="AP1088" i="33"/>
  <c r="AQ1088" i="33" s="1"/>
  <c r="AP1089" i="33"/>
  <c r="AQ1089" i="33" s="1"/>
  <c r="AP1091" i="33"/>
  <c r="AQ1091" i="33" s="1"/>
  <c r="AP485" i="33"/>
  <c r="AQ485" i="33" s="1"/>
  <c r="AP492" i="33"/>
  <c r="AQ492" i="33" s="1"/>
  <c r="AP495" i="33"/>
  <c r="AQ495" i="33" s="1"/>
  <c r="AP1111" i="33"/>
  <c r="AQ1111" i="33" s="1"/>
  <c r="AP503" i="33"/>
  <c r="AQ503" i="33" s="1"/>
  <c r="AP1115" i="33"/>
  <c r="AQ1115" i="33" s="1"/>
  <c r="AP507" i="33"/>
  <c r="AQ507" i="33" s="1"/>
  <c r="AP1118" i="33"/>
  <c r="AQ1118" i="33" s="1"/>
  <c r="AP400" i="33"/>
  <c r="AQ400" i="33" s="1"/>
  <c r="AP402" i="33"/>
  <c r="AQ402" i="33" s="1"/>
  <c r="AP911" i="33"/>
  <c r="AQ911" i="33" s="1"/>
  <c r="AP412" i="33"/>
  <c r="AQ412" i="33" s="1"/>
  <c r="AP419" i="33"/>
  <c r="AQ419" i="33" s="1"/>
  <c r="AP951" i="33"/>
  <c r="AQ951" i="33" s="1"/>
  <c r="AP959" i="33"/>
  <c r="AQ959" i="33" s="1"/>
  <c r="AP958" i="33"/>
  <c r="AQ958" i="33" s="1"/>
  <c r="AP965" i="33"/>
  <c r="AQ965" i="33" s="1"/>
  <c r="AP970" i="33"/>
  <c r="AQ970" i="33" s="1"/>
  <c r="AP978" i="33"/>
  <c r="AQ978" i="33" s="1"/>
  <c r="AP433" i="33"/>
  <c r="AQ433" i="33" s="1"/>
  <c r="AP432" i="33"/>
  <c r="AQ432" i="33" s="1"/>
  <c r="AP982" i="33"/>
  <c r="AQ982" i="33" s="1"/>
  <c r="AP994" i="33"/>
  <c r="AQ994" i="33" s="1"/>
  <c r="AP996" i="33"/>
  <c r="AQ996" i="33" s="1"/>
  <c r="AP1000" i="33"/>
  <c r="AQ1000" i="33" s="1"/>
  <c r="AP442" i="33"/>
  <c r="AQ442" i="33" s="1"/>
  <c r="AP1020" i="33"/>
  <c r="AQ1020" i="33" s="1"/>
  <c r="AP450" i="33"/>
  <c r="AQ450" i="33" s="1"/>
  <c r="AP452" i="33"/>
  <c r="AQ452" i="33" s="1"/>
  <c r="AP1024" i="33"/>
  <c r="AQ1024" i="33" s="1"/>
  <c r="AP1051" i="33"/>
  <c r="AQ1051" i="33" s="1"/>
  <c r="AP464" i="33"/>
  <c r="AQ464" i="33" s="1"/>
  <c r="AP1067" i="33"/>
  <c r="AQ1067" i="33" s="1"/>
  <c r="AP473" i="33"/>
  <c r="AQ473" i="33" s="1"/>
  <c r="AP1078" i="33"/>
  <c r="AQ1078" i="33" s="1"/>
  <c r="AP1084" i="33"/>
  <c r="AQ1084" i="33" s="1"/>
  <c r="AP1090" i="33"/>
  <c r="AQ1090" i="33" s="1"/>
  <c r="AP486" i="33"/>
  <c r="AQ486" i="33" s="1"/>
  <c r="AP499" i="33"/>
  <c r="AQ499" i="33" s="1"/>
  <c r="AP506" i="33"/>
  <c r="AQ506" i="33" s="1"/>
  <c r="AP401" i="33"/>
  <c r="AQ401" i="33" s="1"/>
  <c r="AP914" i="33"/>
  <c r="AQ914" i="33" s="1"/>
  <c r="AP917" i="33"/>
  <c r="AQ917" i="33" s="1"/>
  <c r="AP916" i="33"/>
  <c r="AQ916" i="33" s="1"/>
  <c r="AP919" i="33"/>
  <c r="AQ919" i="33" s="1"/>
  <c r="AP404" i="33"/>
  <c r="AQ404" i="33" s="1"/>
  <c r="AP418" i="33"/>
  <c r="AQ418" i="33" s="1"/>
  <c r="AP957" i="33"/>
  <c r="AQ957" i="33" s="1"/>
  <c r="AP960" i="33"/>
  <c r="AQ960" i="33" s="1"/>
  <c r="AP427" i="33"/>
  <c r="AQ427" i="33" s="1"/>
  <c r="AP968" i="33"/>
  <c r="AQ968" i="33" s="1"/>
  <c r="AP429" i="33"/>
  <c r="AQ429" i="33" s="1"/>
  <c r="AP973" i="33"/>
  <c r="AQ973" i="33" s="1"/>
  <c r="AP430" i="33"/>
  <c r="AQ430" i="33" s="1"/>
  <c r="AP981" i="33"/>
  <c r="AQ981" i="33" s="1"/>
  <c r="AP435" i="33"/>
  <c r="AQ435" i="33" s="1"/>
  <c r="AP993" i="33"/>
  <c r="AQ993" i="33" s="1"/>
  <c r="AP989" i="33"/>
  <c r="AQ989" i="33" s="1"/>
  <c r="AP437" i="33"/>
  <c r="AQ437" i="33" s="1"/>
  <c r="AP998" i="33"/>
  <c r="AQ998" i="33" s="1"/>
  <c r="AP999" i="33"/>
  <c r="AQ999" i="33" s="1"/>
  <c r="AP440" i="33"/>
  <c r="AQ440" i="33" s="1"/>
  <c r="AP1005" i="33"/>
  <c r="AQ1005" i="33" s="1"/>
  <c r="AP1011" i="33"/>
  <c r="AQ1011" i="33" s="1"/>
  <c r="AP448" i="33"/>
  <c r="AQ448" i="33" s="1"/>
  <c r="AP449" i="33"/>
  <c r="AQ449" i="33" s="1"/>
  <c r="AP1032" i="33"/>
  <c r="AQ1032" i="33" s="1"/>
  <c r="AP1031" i="33"/>
  <c r="AQ1031" i="33" s="1"/>
  <c r="AP465" i="33"/>
  <c r="AQ465" i="33" s="1"/>
  <c r="AP478" i="33"/>
  <c r="AQ478" i="33" s="1"/>
  <c r="AP1077" i="33"/>
  <c r="AQ1077" i="33" s="1"/>
  <c r="AP1076" i="33"/>
  <c r="AQ1076" i="33" s="1"/>
  <c r="AP1092" i="33"/>
  <c r="AQ1092" i="33" s="1"/>
  <c r="AP487" i="33"/>
  <c r="AQ487" i="33" s="1"/>
  <c r="AP1103" i="33"/>
  <c r="AQ1103" i="33" s="1"/>
  <c r="AP1112" i="33"/>
  <c r="AQ1112" i="33" s="1"/>
  <c r="AP505" i="33"/>
  <c r="AQ505" i="33" s="1"/>
  <c r="AP403" i="33"/>
  <c r="AQ403" i="33" s="1"/>
  <c r="AP399" i="33"/>
  <c r="AQ399" i="33" s="1"/>
  <c r="AP913" i="33"/>
  <c r="AQ913" i="33" s="1"/>
  <c r="AP922" i="33"/>
  <c r="AQ922" i="33" s="1"/>
  <c r="AP923" i="33"/>
  <c r="AQ923" i="33" s="1"/>
  <c r="AP924" i="33"/>
  <c r="AQ924" i="33" s="1"/>
  <c r="AP928" i="33"/>
  <c r="AQ928" i="33" s="1"/>
  <c r="AP927" i="33"/>
  <c r="AQ927" i="33" s="1"/>
  <c r="AP954" i="33"/>
  <c r="AQ954" i="33" s="1"/>
  <c r="AP425" i="33"/>
  <c r="AQ425" i="33" s="1"/>
  <c r="AP964" i="33"/>
  <c r="AQ964" i="33" s="1"/>
  <c r="AP428" i="33"/>
  <c r="AQ428" i="33" s="1"/>
  <c r="AP971" i="33"/>
  <c r="AQ971" i="33" s="1"/>
  <c r="AP977" i="33"/>
  <c r="AQ977" i="33" s="1"/>
  <c r="AP985" i="33"/>
  <c r="AQ985" i="33" s="1"/>
  <c r="AP436" i="33"/>
  <c r="AQ436" i="33" s="1"/>
  <c r="AP987" i="33"/>
  <c r="AQ987" i="33" s="1"/>
  <c r="AP997" i="33"/>
  <c r="AQ997" i="33" s="1"/>
  <c r="AP995" i="33"/>
  <c r="AQ995" i="33" s="1"/>
  <c r="AP441" i="33"/>
  <c r="AQ441" i="33" s="1"/>
  <c r="AP1003" i="33"/>
  <c r="AQ1003" i="33" s="1"/>
  <c r="AP1008" i="33"/>
  <c r="AQ1008" i="33" s="1"/>
  <c r="AP1010" i="33"/>
  <c r="AQ1010" i="33" s="1"/>
  <c r="AP1012" i="33"/>
  <c r="AQ1012" i="33" s="1"/>
  <c r="AP446" i="33"/>
  <c r="AQ446" i="33" s="1"/>
  <c r="AP1018" i="33"/>
  <c r="AQ1018" i="33" s="1"/>
  <c r="AP456" i="33"/>
  <c r="AQ456" i="33" s="1"/>
  <c r="AP1035" i="33"/>
  <c r="AQ1035" i="33" s="1"/>
  <c r="AP1046" i="33"/>
  <c r="AQ1046" i="33" s="1"/>
  <c r="AP1054" i="33"/>
  <c r="AQ1054" i="33" s="1"/>
  <c r="AP468" i="33"/>
  <c r="AQ468" i="33" s="1"/>
  <c r="AP479" i="33"/>
  <c r="AQ479" i="33" s="1"/>
  <c r="AP1079" i="33"/>
  <c r="AQ1079" i="33" s="1"/>
  <c r="AP1086" i="33"/>
  <c r="AQ1086" i="33" s="1"/>
  <c r="AP1100" i="33"/>
  <c r="AQ1100" i="33" s="1"/>
  <c r="AP1106" i="33"/>
  <c r="AQ1106" i="33" s="1"/>
  <c r="AP1113" i="33"/>
  <c r="AQ1113" i="33" s="1"/>
  <c r="AP504" i="33"/>
  <c r="AQ504" i="33" s="1"/>
  <c r="AP1120" i="33"/>
  <c r="AQ1120" i="33" s="1"/>
  <c r="AP912" i="33"/>
  <c r="AQ912" i="33" s="1"/>
  <c r="AP405" i="33"/>
  <c r="AQ405" i="33" s="1"/>
  <c r="AP925" i="33"/>
  <c r="AQ925" i="33" s="1"/>
  <c r="AP933" i="33"/>
  <c r="AQ933" i="33" s="1"/>
  <c r="AP934" i="33"/>
  <c r="AQ934" i="33" s="1"/>
  <c r="AP417" i="33"/>
  <c r="AQ417" i="33" s="1"/>
  <c r="AP415" i="33"/>
  <c r="AQ415" i="33" s="1"/>
  <c r="AP416" i="33"/>
  <c r="AQ416" i="33" s="1"/>
  <c r="AP945" i="33"/>
  <c r="AQ945" i="33" s="1"/>
  <c r="AP963" i="33"/>
  <c r="AQ963" i="33" s="1"/>
  <c r="AP984" i="33"/>
  <c r="AQ984" i="33" s="1"/>
  <c r="AP990" i="33"/>
  <c r="AQ990" i="33" s="1"/>
  <c r="AP439" i="33"/>
  <c r="AQ439" i="33" s="1"/>
  <c r="AP1004" i="33"/>
  <c r="AQ1004" i="33" s="1"/>
  <c r="AP1007" i="33"/>
  <c r="AQ1007" i="33" s="1"/>
  <c r="AP1016" i="33"/>
  <c r="AQ1016" i="33" s="1"/>
  <c r="AP1025" i="33"/>
  <c r="AQ1025" i="33" s="1"/>
  <c r="AP1028" i="33"/>
  <c r="AQ1028" i="33" s="1"/>
  <c r="AP459" i="33"/>
  <c r="AQ459" i="33" s="1"/>
  <c r="AP461" i="33"/>
  <c r="AQ461" i="33" s="1"/>
  <c r="AP1038" i="33"/>
  <c r="AQ1038" i="33" s="1"/>
  <c r="AP1040" i="33"/>
  <c r="AQ1040" i="33" s="1"/>
  <c r="AP1048" i="33"/>
  <c r="AQ1048" i="33" s="1"/>
  <c r="AP1049" i="33"/>
  <c r="AQ1049" i="33" s="1"/>
  <c r="AP1050" i="33"/>
  <c r="AQ1050" i="33" s="1"/>
  <c r="AP1055" i="33"/>
  <c r="AQ1055" i="33" s="1"/>
  <c r="AP1062" i="33"/>
  <c r="AQ1062" i="33" s="1"/>
  <c r="AP1063" i="33"/>
  <c r="AQ1063" i="33" s="1"/>
  <c r="AP1071" i="33"/>
  <c r="AQ1071" i="33" s="1"/>
  <c r="AP1083" i="33"/>
  <c r="AQ1083" i="33" s="1"/>
  <c r="AP483" i="33"/>
  <c r="AQ483" i="33" s="1"/>
  <c r="AP1094" i="33"/>
  <c r="AQ1094" i="33" s="1"/>
  <c r="AP1101" i="33"/>
  <c r="AQ1101" i="33" s="1"/>
  <c r="AP497" i="33"/>
  <c r="AQ497" i="33" s="1"/>
  <c r="AP1104" i="33"/>
  <c r="AQ1104" i="33" s="1"/>
  <c r="AP1109" i="33"/>
  <c r="AQ1109" i="33" s="1"/>
  <c r="AP1114" i="33"/>
  <c r="AQ1114" i="33" s="1"/>
  <c r="AP915" i="33"/>
  <c r="AQ915" i="33" s="1"/>
  <c r="AP918" i="33"/>
  <c r="AQ918" i="33" s="1"/>
  <c r="AP926" i="33"/>
  <c r="AQ926" i="33" s="1"/>
  <c r="AP932" i="33"/>
  <c r="AQ932" i="33" s="1"/>
  <c r="AP937" i="33"/>
  <c r="AQ937" i="33" s="1"/>
  <c r="AP939" i="33"/>
  <c r="AQ939" i="33" s="1"/>
  <c r="AP952" i="33"/>
  <c r="AQ952" i="33" s="1"/>
  <c r="AP426" i="33"/>
  <c r="AQ426" i="33" s="1"/>
  <c r="AP979" i="33"/>
  <c r="AQ979" i="33" s="1"/>
  <c r="AP431" i="33"/>
  <c r="AQ431" i="33" s="1"/>
  <c r="AP983" i="33"/>
  <c r="AQ983" i="33" s="1"/>
  <c r="AP1002" i="33"/>
  <c r="AQ1002" i="33" s="1"/>
  <c r="AP1006" i="33"/>
  <c r="AQ1006" i="33" s="1"/>
  <c r="AP1013" i="33"/>
  <c r="AQ1013" i="33" s="1"/>
  <c r="AP1019" i="33"/>
  <c r="AQ1019" i="33" s="1"/>
  <c r="AP1029" i="33"/>
  <c r="AQ1029" i="33" s="1"/>
  <c r="AP1030" i="33"/>
  <c r="AQ1030" i="33" s="1"/>
  <c r="AP460" i="33"/>
  <c r="AQ460" i="33" s="1"/>
  <c r="AP1033" i="33"/>
  <c r="AQ1033" i="33" s="1"/>
  <c r="AP1044" i="33"/>
  <c r="AQ1044" i="33" s="1"/>
  <c r="AP1052" i="33"/>
  <c r="AQ1052" i="33" s="1"/>
  <c r="AP466" i="33"/>
  <c r="AQ466" i="33" s="1"/>
  <c r="AP467" i="33"/>
  <c r="AQ467" i="33" s="1"/>
  <c r="AP1066" i="33"/>
  <c r="AQ1066" i="33" s="1"/>
  <c r="AP476" i="33"/>
  <c r="AQ476" i="33" s="1"/>
  <c r="AP1075" i="33"/>
  <c r="AQ1075" i="33" s="1"/>
  <c r="AP1082" i="33"/>
  <c r="AQ1082" i="33" s="1"/>
  <c r="AP488" i="33"/>
  <c r="AQ488" i="33" s="1"/>
  <c r="AP1097" i="33"/>
  <c r="AQ1097" i="33" s="1"/>
  <c r="AP494" i="33"/>
  <c r="AQ494" i="33" s="1"/>
  <c r="AP500" i="33"/>
  <c r="AQ500" i="33" s="1"/>
  <c r="AP502" i="33"/>
  <c r="AQ502" i="33" s="1"/>
  <c r="AP1117" i="33"/>
  <c r="AQ1117" i="33" s="1"/>
  <c r="AP1116" i="33"/>
  <c r="AQ1116" i="33" s="1"/>
  <c r="AP1119" i="33"/>
  <c r="AQ1119" i="33" s="1"/>
  <c r="AP398" i="33"/>
  <c r="AQ398" i="33" s="1"/>
  <c r="AP395" i="33"/>
  <c r="AQ395" i="33" s="1"/>
  <c r="AP407" i="33"/>
  <c r="AQ407" i="33" s="1"/>
  <c r="AP408" i="33"/>
  <c r="AQ408" i="33" s="1"/>
  <c r="AP929" i="33"/>
  <c r="AQ929" i="33" s="1"/>
  <c r="AP930" i="33"/>
  <c r="AQ930" i="33" s="1"/>
  <c r="AP938" i="33"/>
  <c r="AQ938" i="33" s="1"/>
  <c r="AP421" i="33"/>
  <c r="AQ421" i="33" s="1"/>
  <c r="AP961" i="33"/>
  <c r="AQ961" i="33" s="1"/>
  <c r="AP969" i="33"/>
  <c r="AQ969" i="33" s="1"/>
  <c r="AP980" i="33"/>
  <c r="AQ980" i="33" s="1"/>
  <c r="AP434" i="33"/>
  <c r="AQ434" i="33" s="1"/>
  <c r="AP988" i="33"/>
  <c r="AQ988" i="33" s="1"/>
  <c r="AP992" i="33"/>
  <c r="AQ992" i="33" s="1"/>
  <c r="AP1001" i="33"/>
  <c r="AQ1001" i="33" s="1"/>
  <c r="AP1009" i="33"/>
  <c r="AQ1009" i="33" s="1"/>
  <c r="AP1014" i="33"/>
  <c r="AQ1014" i="33" s="1"/>
  <c r="AP455" i="33"/>
  <c r="AQ455" i="33" s="1"/>
  <c r="AP458" i="33"/>
  <c r="AQ458" i="33" s="1"/>
  <c r="AP1034" i="33"/>
  <c r="AQ1034" i="33" s="1"/>
  <c r="AP1047" i="33"/>
  <c r="AQ1047" i="33" s="1"/>
  <c r="AP462" i="33"/>
  <c r="AQ462" i="33" s="1"/>
  <c r="AP1053" i="33"/>
  <c r="AQ1053" i="33" s="1"/>
  <c r="AP1059" i="33"/>
  <c r="AQ1059" i="33" s="1"/>
  <c r="AP1064" i="33"/>
  <c r="AQ1064" i="33" s="1"/>
  <c r="AP470" i="33"/>
  <c r="AQ470" i="33" s="1"/>
  <c r="AP475" i="33"/>
  <c r="AQ475" i="33" s="1"/>
  <c r="AP1070" i="33"/>
  <c r="AQ1070" i="33" s="1"/>
  <c r="AP1087" i="33"/>
  <c r="AQ1087" i="33" s="1"/>
  <c r="AP1098" i="33"/>
  <c r="AQ1098" i="33" s="1"/>
  <c r="AP1093" i="33"/>
  <c r="AQ1093" i="33" s="1"/>
  <c r="AP490" i="33"/>
  <c r="AQ490" i="33" s="1"/>
  <c r="AP1105" i="33"/>
  <c r="AQ1105" i="33" s="1"/>
  <c r="AP1107" i="33"/>
  <c r="AQ1107" i="33" s="1"/>
  <c r="AP397" i="33"/>
  <c r="AQ397" i="33" s="1"/>
  <c r="AP920" i="33"/>
  <c r="AQ920" i="33" s="1"/>
  <c r="AP406" i="33"/>
  <c r="AQ406" i="33" s="1"/>
  <c r="AP931" i="33"/>
  <c r="AQ931" i="33" s="1"/>
  <c r="AP935" i="33"/>
  <c r="AQ935" i="33" s="1"/>
  <c r="AP940" i="33"/>
  <c r="AQ940" i="33" s="1"/>
  <c r="AP941" i="33"/>
  <c r="AQ941" i="33" s="1"/>
  <c r="AP949" i="33"/>
  <c r="AQ949" i="33" s="1"/>
  <c r="AP955" i="33"/>
  <c r="AQ955" i="33" s="1"/>
  <c r="AP956" i="33"/>
  <c r="AQ956" i="33" s="1"/>
  <c r="AP953" i="33"/>
  <c r="AQ953" i="33" s="1"/>
  <c r="AP967" i="33"/>
  <c r="AQ967" i="33" s="1"/>
  <c r="AP986" i="33"/>
  <c r="AQ986" i="33" s="1"/>
  <c r="AP438" i="33"/>
  <c r="AQ438" i="33" s="1"/>
  <c r="AP443" i="33"/>
  <c r="AQ443" i="33" s="1"/>
  <c r="AP1022" i="33"/>
  <c r="AQ1022" i="33" s="1"/>
  <c r="AP1026" i="33"/>
  <c r="AQ1026" i="33" s="1"/>
  <c r="AP457" i="33"/>
  <c r="AQ457" i="33" s="1"/>
  <c r="AP1036" i="33"/>
  <c r="AQ1036" i="33" s="1"/>
  <c r="AP1037" i="33"/>
  <c r="AQ1037" i="33" s="1"/>
  <c r="AP469" i="33"/>
  <c r="AQ469" i="33" s="1"/>
  <c r="AP1060" i="33"/>
  <c r="AQ1060" i="33" s="1"/>
  <c r="AP1065" i="33"/>
  <c r="AQ1065" i="33" s="1"/>
  <c r="AP1068" i="33"/>
  <c r="AQ1068" i="33" s="1"/>
  <c r="AP474" i="33"/>
  <c r="AQ474" i="33" s="1"/>
  <c r="AP1072" i="33"/>
  <c r="AQ1072" i="33" s="1"/>
  <c r="AP477" i="33"/>
  <c r="AQ477" i="33" s="1"/>
  <c r="AP480" i="33"/>
  <c r="AQ480" i="33" s="1"/>
  <c r="AP1080" i="33"/>
  <c r="AQ1080" i="33" s="1"/>
  <c r="AP1074" i="33"/>
  <c r="AQ1074" i="33" s="1"/>
  <c r="AP481" i="33"/>
  <c r="AQ481" i="33" s="1"/>
  <c r="AP1095" i="33"/>
  <c r="AQ1095" i="33" s="1"/>
  <c r="AP1099" i="33"/>
  <c r="AQ1099" i="33" s="1"/>
  <c r="AP493" i="33"/>
  <c r="AQ493" i="33" s="1"/>
  <c r="AP491" i="33"/>
  <c r="AQ491" i="33" s="1"/>
  <c r="AP496" i="33"/>
  <c r="AQ496" i="33" s="1"/>
  <c r="AP498" i="33"/>
  <c r="AQ498" i="33" s="1"/>
  <c r="AP1108" i="33"/>
  <c r="AQ1108" i="33" s="1"/>
  <c r="AP251" i="33"/>
  <c r="AQ251" i="33" s="1"/>
  <c r="AP222" i="33"/>
  <c r="AQ222" i="33" s="1"/>
  <c r="AP134" i="33"/>
  <c r="AQ134" i="33" s="1"/>
  <c r="AP236" i="33"/>
  <c r="AQ236" i="33" s="1"/>
  <c r="AP342" i="33"/>
  <c r="AQ342" i="33" s="1"/>
  <c r="AP150" i="33"/>
  <c r="AQ150" i="33" s="1"/>
  <c r="AP211" i="33"/>
  <c r="AQ211" i="33" s="1"/>
  <c r="AP386" i="33"/>
  <c r="AQ386" i="33" s="1"/>
  <c r="AP186" i="33"/>
  <c r="AQ186" i="33" s="1"/>
  <c r="AP229" i="33"/>
  <c r="AQ229" i="33" s="1"/>
  <c r="AP49" i="33"/>
  <c r="AQ49" i="33" s="1"/>
  <c r="AP146" i="33"/>
  <c r="AQ146" i="33" s="1"/>
  <c r="AP234" i="33"/>
  <c r="AQ234" i="33" s="1"/>
  <c r="AP337" i="33"/>
  <c r="AQ337" i="33" s="1"/>
  <c r="AP364" i="33"/>
  <c r="AQ364" i="33" s="1"/>
  <c r="AP303" i="33"/>
  <c r="AQ303" i="33" s="1"/>
  <c r="AP377" i="33"/>
  <c r="AQ377" i="33" s="1"/>
  <c r="AP356" i="33"/>
  <c r="AQ356" i="33" s="1"/>
  <c r="AP385" i="33"/>
  <c r="AQ385" i="33" s="1"/>
  <c r="AP255" i="33"/>
  <c r="AQ255" i="33" s="1"/>
  <c r="AP181" i="33"/>
  <c r="AQ181" i="33" s="1"/>
  <c r="AP379" i="33"/>
  <c r="AQ379" i="33" s="1"/>
  <c r="AP136" i="33"/>
  <c r="AQ136" i="33" s="1"/>
  <c r="AP391" i="33"/>
  <c r="AQ391" i="33" s="1"/>
  <c r="AP122" i="33"/>
  <c r="AQ122" i="33" s="1"/>
  <c r="AP9" i="33"/>
  <c r="AQ9" i="33" s="1"/>
  <c r="AP32" i="33"/>
  <c r="AQ32" i="33" s="1"/>
  <c r="AP199" i="33"/>
  <c r="AQ199" i="33" s="1"/>
  <c r="AP40" i="33"/>
  <c r="AQ40" i="33" s="1"/>
  <c r="AP171" i="33"/>
  <c r="AQ171" i="33" s="1"/>
  <c r="AP62" i="33"/>
  <c r="AQ62" i="33" s="1"/>
  <c r="AP384" i="33"/>
  <c r="AQ384" i="33" s="1"/>
  <c r="AP249" i="33"/>
  <c r="AQ249" i="33" s="1"/>
  <c r="AP194" i="33"/>
  <c r="AQ194" i="33" s="1"/>
  <c r="AP109" i="33"/>
  <c r="AQ109" i="33" s="1"/>
  <c r="AP290" i="33"/>
  <c r="AQ290" i="33" s="1"/>
  <c r="AP299" i="33"/>
  <c r="AQ299" i="33" s="1"/>
  <c r="AP184" i="33"/>
  <c r="AQ184" i="33" s="1"/>
  <c r="AP247" i="33"/>
  <c r="AQ247" i="33" s="1"/>
  <c r="AP170" i="33"/>
  <c r="AQ170" i="33" s="1"/>
  <c r="AP22" i="33"/>
  <c r="AQ22" i="33" s="1"/>
  <c r="AP117" i="33"/>
  <c r="AQ117" i="33" s="1"/>
  <c r="AP44" i="33"/>
  <c r="AQ44" i="33" s="1"/>
  <c r="AP221" i="33"/>
  <c r="AQ221" i="33" s="1"/>
  <c r="AP135" i="33"/>
  <c r="AQ135" i="33" s="1"/>
  <c r="AP111" i="33"/>
  <c r="AQ111" i="33" s="1"/>
  <c r="AP265" i="33"/>
  <c r="AQ265" i="33" s="1"/>
  <c r="AP166" i="33"/>
  <c r="AQ166" i="33" s="1"/>
  <c r="AP315" i="33"/>
  <c r="AQ315" i="33" s="1"/>
  <c r="AP378" i="33"/>
  <c r="AQ378" i="33" s="1"/>
  <c r="AP52" i="33"/>
  <c r="AQ52" i="33" s="1"/>
  <c r="AP26" i="33"/>
  <c r="AQ26" i="33" s="1"/>
  <c r="AP85" i="33"/>
  <c r="AQ85" i="33" s="1"/>
  <c r="AP38" i="33"/>
  <c r="AQ38" i="33" s="1"/>
  <c r="AP87" i="33"/>
  <c r="AQ87" i="33" s="1"/>
  <c r="AP50" i="33"/>
  <c r="AQ50" i="33" s="1"/>
  <c r="AP16" i="33"/>
  <c r="AQ16" i="33" s="1"/>
  <c r="AP208" i="33"/>
  <c r="AQ208" i="33" s="1"/>
  <c r="AP388" i="33"/>
  <c r="AQ388" i="33" s="1"/>
  <c r="AP297" i="33"/>
  <c r="AQ297" i="33" s="1"/>
  <c r="AP320" i="33"/>
  <c r="AQ320" i="33" s="1"/>
  <c r="AP31" i="33"/>
  <c r="AQ31" i="33" s="1"/>
  <c r="AP365" i="33"/>
  <c r="AQ365" i="33" s="1"/>
  <c r="AP173" i="33"/>
  <c r="AQ173" i="33" s="1"/>
  <c r="AP179" i="33"/>
  <c r="AQ179" i="33" s="1"/>
  <c r="AP261" i="33"/>
  <c r="AQ261" i="33" s="1"/>
  <c r="AP213" i="33"/>
  <c r="AQ213" i="33" s="1"/>
  <c r="AP10" i="33"/>
  <c r="AQ10" i="33" s="1"/>
  <c r="AP267" i="33"/>
  <c r="AQ267" i="33" s="1"/>
  <c r="AP72" i="33"/>
  <c r="AQ72" i="33" s="1"/>
  <c r="AP336" i="33"/>
  <c r="AQ336" i="33" s="1"/>
  <c r="AP90" i="33"/>
  <c r="AQ90" i="33" s="1"/>
  <c r="AP138" i="33"/>
  <c r="AQ138" i="33" s="1"/>
  <c r="AP357" i="33"/>
  <c r="AQ357" i="33" s="1"/>
  <c r="AP152" i="33"/>
  <c r="AQ152" i="33" s="1"/>
  <c r="AP331" i="33"/>
  <c r="AQ331" i="33" s="1"/>
  <c r="AP120" i="33"/>
  <c r="AQ120" i="33" s="1"/>
  <c r="AP372" i="33"/>
  <c r="AQ372" i="33" s="1"/>
  <c r="AP318" i="33"/>
  <c r="AQ318" i="33" s="1"/>
  <c r="AP149" i="33"/>
  <c r="AQ149" i="33" s="1"/>
  <c r="AP164" i="33"/>
  <c r="AQ164" i="33" s="1"/>
  <c r="AP375" i="33"/>
  <c r="AQ375" i="33" s="1"/>
  <c r="AP723" i="33"/>
  <c r="AQ723" i="33" s="1"/>
  <c r="AP63" i="33"/>
  <c r="AQ63" i="33" s="1"/>
  <c r="AP88" i="33"/>
  <c r="AQ88" i="33" s="1"/>
  <c r="AP137" i="33"/>
  <c r="AQ137" i="33" s="1"/>
  <c r="AP107" i="33"/>
  <c r="AQ107" i="33" s="1"/>
  <c r="AP780" i="33"/>
  <c r="AQ780" i="33" s="1"/>
  <c r="AP223" i="33"/>
  <c r="AQ223" i="33" s="1"/>
  <c r="AP283" i="33"/>
  <c r="AQ283" i="33" s="1"/>
  <c r="AP56" i="33"/>
  <c r="AQ56" i="33" s="1"/>
  <c r="AP761" i="33"/>
  <c r="AQ761" i="33" s="1"/>
  <c r="AP312" i="33"/>
  <c r="AQ312" i="33" s="1"/>
  <c r="AP263" i="33"/>
  <c r="AQ263" i="33" s="1"/>
  <c r="AP516" i="33"/>
  <c r="AQ516" i="33" s="1"/>
  <c r="AP564" i="33"/>
  <c r="AQ564" i="33" s="1"/>
  <c r="AP791" i="33"/>
  <c r="AQ791" i="33" s="1"/>
  <c r="AP873" i="33"/>
  <c r="AQ873" i="33" s="1"/>
  <c r="AP866" i="33"/>
  <c r="AQ866" i="33" s="1"/>
  <c r="AP532" i="33"/>
  <c r="AQ532" i="33" s="1"/>
  <c r="AP675" i="33"/>
  <c r="AQ675" i="33" s="1"/>
  <c r="AP870" i="33"/>
  <c r="AQ870" i="33" s="1"/>
  <c r="AP698" i="33"/>
  <c r="AQ698" i="33" s="1"/>
  <c r="AP651" i="33"/>
  <c r="AQ651" i="33" s="1"/>
  <c r="AP838" i="33"/>
  <c r="AQ838" i="33" s="1"/>
  <c r="AP907" i="33"/>
  <c r="AQ907" i="33" s="1"/>
  <c r="AP758" i="33"/>
  <c r="AQ758" i="33" s="1"/>
  <c r="AP774" i="33"/>
  <c r="AQ774" i="33" s="1"/>
  <c r="AP387" i="33"/>
  <c r="AQ387" i="33" s="1"/>
  <c r="AP392" i="33"/>
  <c r="AQ392" i="33" s="1"/>
  <c r="AP775" i="33"/>
  <c r="AQ775" i="33" s="1"/>
  <c r="AP686" i="33"/>
  <c r="AQ686" i="33" s="1"/>
  <c r="AP841" i="33"/>
  <c r="AQ841" i="33" s="1"/>
  <c r="AP828" i="33"/>
  <c r="AQ828" i="33" s="1"/>
  <c r="AP767" i="33"/>
  <c r="AQ767" i="33" s="1"/>
  <c r="AP533" i="33"/>
  <c r="AQ533" i="33" s="1"/>
  <c r="AP621" i="33"/>
  <c r="AQ621" i="33" s="1"/>
  <c r="AP819" i="33"/>
  <c r="AQ819" i="33" s="1"/>
  <c r="AP657" i="33"/>
  <c r="AQ657" i="33" s="1"/>
  <c r="AP89" i="33"/>
  <c r="AQ89" i="33" s="1"/>
  <c r="AP826" i="33"/>
  <c r="AQ826" i="33" s="1"/>
  <c r="AP874" i="33"/>
  <c r="AQ874" i="33" s="1"/>
  <c r="AP637" i="33"/>
  <c r="AQ637" i="33" s="1"/>
  <c r="AP581" i="33"/>
  <c r="AQ581" i="33" s="1"/>
  <c r="AP684" i="33"/>
  <c r="AQ684" i="33" s="1"/>
  <c r="AP725" i="33"/>
  <c r="AQ725" i="33" s="1"/>
  <c r="AP529" i="33"/>
  <c r="AQ529" i="33" s="1"/>
  <c r="AP709" i="33"/>
  <c r="AQ709" i="33" s="1"/>
  <c r="AP722" i="33"/>
  <c r="AQ722" i="33" s="1"/>
  <c r="AP328" i="33"/>
  <c r="AQ328" i="33" s="1"/>
  <c r="AP309" i="33"/>
  <c r="AQ309" i="33" s="1"/>
  <c r="AP556" i="33"/>
  <c r="AQ556" i="33" s="1"/>
  <c r="AP779" i="33"/>
  <c r="AQ779" i="33" s="1"/>
  <c r="AP881" i="33"/>
  <c r="AQ881" i="33" s="1"/>
  <c r="AP905" i="33"/>
  <c r="AQ905" i="33" s="1"/>
  <c r="AP647" i="33"/>
  <c r="AQ647" i="33" s="1"/>
  <c r="AP580" i="33"/>
  <c r="AQ580" i="33" s="1"/>
  <c r="AP567" i="33"/>
  <c r="AQ567" i="33" s="1"/>
  <c r="AP898" i="33"/>
  <c r="AQ898" i="33" s="1"/>
  <c r="AP818" i="33"/>
  <c r="AQ818" i="33" s="1"/>
  <c r="AP668" i="33"/>
  <c r="AQ668" i="33" s="1"/>
  <c r="AP672" i="33"/>
  <c r="AQ672" i="33" s="1"/>
  <c r="AP608" i="33"/>
  <c r="AQ608" i="33" s="1"/>
  <c r="AP748" i="33"/>
  <c r="AQ748" i="33" s="1"/>
  <c r="AP793" i="33"/>
  <c r="AQ793" i="33" s="1"/>
  <c r="AP583" i="33"/>
  <c r="AQ583" i="33" s="1"/>
  <c r="AP683" i="33"/>
  <c r="AQ683" i="33" s="1"/>
  <c r="AP705" i="33"/>
  <c r="AQ705" i="33" s="1"/>
  <c r="AP699" i="33"/>
  <c r="AQ699" i="33" s="1"/>
  <c r="AP771" i="33"/>
  <c r="AQ771" i="33" s="1"/>
  <c r="AP227" i="33"/>
  <c r="AQ227" i="33" s="1"/>
  <c r="AP586" i="33"/>
  <c r="AQ586" i="33" s="1"/>
  <c r="AP510" i="33"/>
  <c r="AQ510" i="33" s="1"/>
  <c r="AP813" i="33"/>
  <c r="AQ813" i="33" s="1"/>
  <c r="AP769" i="33"/>
  <c r="AQ769" i="33" s="1"/>
  <c r="AP892" i="33"/>
  <c r="AQ892" i="33" s="1"/>
  <c r="AP730" i="33"/>
  <c r="AQ730" i="33" s="1"/>
  <c r="AP759" i="33"/>
  <c r="AQ759" i="33" s="1"/>
  <c r="AP635" i="33"/>
  <c r="AQ635" i="33" s="1"/>
  <c r="AP867" i="33"/>
  <c r="AQ867" i="33" s="1"/>
  <c r="AP764" i="33"/>
  <c r="AQ764" i="33" s="1"/>
  <c r="AP367" i="33"/>
  <c r="AQ367" i="33" s="1"/>
  <c r="AP738" i="33"/>
  <c r="AQ738" i="33" s="1"/>
  <c r="AP591" i="33"/>
  <c r="AQ591" i="33" s="1"/>
  <c r="AP861" i="33"/>
  <c r="AQ861" i="33" s="1"/>
  <c r="AP574" i="33"/>
  <c r="AQ574" i="33" s="1"/>
  <c r="AP732" i="33"/>
  <c r="AQ732" i="33" s="1"/>
  <c r="AP579" i="33"/>
  <c r="AQ579" i="33" s="1"/>
  <c r="AP794" i="33"/>
  <c r="AQ794" i="33" s="1"/>
  <c r="AP901" i="33"/>
  <c r="AQ901" i="33" s="1"/>
  <c r="AP553" i="33"/>
  <c r="AQ553" i="33" s="1"/>
  <c r="AP602" i="33"/>
  <c r="AQ602" i="33" s="1"/>
  <c r="AP604" i="33"/>
  <c r="AQ604" i="33" s="1"/>
  <c r="AP836" i="33"/>
  <c r="AQ836" i="33" s="1"/>
  <c r="AP887" i="33"/>
  <c r="AQ887" i="33" s="1"/>
  <c r="AP716" i="33"/>
  <c r="AQ716" i="33" s="1"/>
  <c r="AP701" i="33"/>
  <c r="AQ701" i="33" s="1"/>
  <c r="AP790" i="33"/>
  <c r="AQ790" i="33" s="1"/>
  <c r="AP802" i="33"/>
  <c r="AQ802" i="33" s="1"/>
  <c r="AP743" i="33"/>
  <c r="AQ743" i="33" s="1"/>
  <c r="AP182" i="33"/>
  <c r="AQ182" i="33" s="1"/>
  <c r="AP176" i="33"/>
  <c r="AQ176" i="33" s="1"/>
  <c r="AP289" i="33"/>
  <c r="AQ289" i="33" s="1"/>
  <c r="AP383" i="33"/>
  <c r="AQ383" i="33" s="1"/>
  <c r="AP525" i="33"/>
  <c r="AQ525" i="33" s="1"/>
  <c r="AP540" i="33"/>
  <c r="AQ540" i="33" s="1"/>
  <c r="AP632" i="33"/>
  <c r="AQ632" i="33" s="1"/>
  <c r="AP814" i="33"/>
  <c r="AQ814" i="33" s="1"/>
  <c r="AP282" i="33"/>
  <c r="AQ282" i="33" s="1"/>
  <c r="AP563" i="33"/>
  <c r="AQ563" i="33" s="1"/>
  <c r="AP285" i="33"/>
  <c r="AQ285" i="33" s="1"/>
  <c r="AP209" i="33"/>
  <c r="AQ209" i="33" s="1"/>
  <c r="AP611" i="33"/>
  <c r="AQ611" i="33" s="1"/>
  <c r="AP880" i="33"/>
  <c r="AQ880" i="33" s="1"/>
  <c r="AP561" i="33"/>
  <c r="AQ561" i="33" s="1"/>
  <c r="AP212" i="33"/>
  <c r="AQ212" i="33" s="1"/>
  <c r="AP665" i="33"/>
  <c r="AQ665" i="33" s="1"/>
  <c r="AP273" i="33"/>
  <c r="AQ273" i="33" s="1"/>
  <c r="AP177" i="33"/>
  <c r="AQ177" i="33" s="1"/>
  <c r="AP348" i="33"/>
  <c r="AQ348" i="33" s="1"/>
  <c r="AP871" i="33"/>
  <c r="AQ871" i="33" s="1"/>
  <c r="AP370" i="33"/>
  <c r="AQ370" i="33" s="1"/>
  <c r="AP34" i="33"/>
  <c r="AQ34" i="33" s="1"/>
  <c r="AP664" i="33"/>
  <c r="AQ664" i="33" s="1"/>
  <c r="AP803" i="33"/>
  <c r="AQ803" i="33" s="1"/>
  <c r="AP380" i="33"/>
  <c r="AQ380" i="33" s="1"/>
  <c r="AP3" i="33"/>
  <c r="AQ3" i="33" s="1"/>
  <c r="AP879" i="33"/>
  <c r="AQ879" i="33" s="1"/>
  <c r="AP877" i="33"/>
  <c r="AQ877" i="33" s="1"/>
  <c r="AP118" i="33"/>
  <c r="AQ118" i="33" s="1"/>
  <c r="AP100" i="33"/>
  <c r="AQ100" i="33" s="1"/>
  <c r="AP727" i="33"/>
  <c r="AQ727" i="33" s="1"/>
  <c r="AP252" i="33"/>
  <c r="AQ252" i="33" s="1"/>
  <c r="AP569" i="33"/>
  <c r="AQ569" i="33" s="1"/>
  <c r="AP48" i="33"/>
  <c r="AQ48" i="33" s="1"/>
  <c r="AP689" i="33"/>
  <c r="AQ689" i="33" s="1"/>
  <c r="AP703" i="33"/>
  <c r="AQ703" i="33" s="1"/>
  <c r="AP776" i="33"/>
  <c r="AQ776" i="33" s="1"/>
  <c r="AP800" i="33"/>
  <c r="AQ800" i="33" s="1"/>
  <c r="AP832" i="33"/>
  <c r="AQ832" i="33" s="1"/>
  <c r="AP745" i="33"/>
  <c r="AQ745" i="33" s="1"/>
  <c r="AP512" i="33"/>
  <c r="AQ512" i="33" s="1"/>
  <c r="AP741" i="33"/>
  <c r="AQ741" i="33" s="1"/>
  <c r="AP557" i="33"/>
  <c r="AQ557" i="33" s="1"/>
  <c r="AP144" i="33"/>
  <c r="AQ144" i="33" s="1"/>
  <c r="AP654" i="33"/>
  <c r="AQ654" i="33" s="1"/>
  <c r="AP17" i="33"/>
  <c r="AQ17" i="33" s="1"/>
  <c r="AP165" i="33"/>
  <c r="AQ165" i="33" s="1"/>
  <c r="AP220" i="33"/>
  <c r="AQ220" i="33" s="1"/>
  <c r="AP231" i="33"/>
  <c r="AQ231" i="33" s="1"/>
  <c r="AP95" i="33"/>
  <c r="AQ95" i="33" s="1"/>
  <c r="AP233" i="33"/>
  <c r="AQ233" i="33" s="1"/>
  <c r="AP20" i="33"/>
  <c r="AQ20" i="33" s="1"/>
  <c r="AP607" i="33"/>
  <c r="AQ607" i="33" s="1"/>
  <c r="AP872" i="33"/>
  <c r="AQ872" i="33" s="1"/>
  <c r="AP585" i="33"/>
  <c r="AQ585" i="33" s="1"/>
  <c r="AP168" i="33"/>
  <c r="AQ168" i="33" s="1"/>
  <c r="AP720" i="33"/>
  <c r="AQ720" i="33" s="1"/>
  <c r="AP139" i="33"/>
  <c r="AQ139" i="33" s="1"/>
  <c r="AP840" i="33"/>
  <c r="AQ840" i="33" s="1"/>
  <c r="AP795" i="33"/>
  <c r="AQ795" i="33" s="1"/>
  <c r="AP616" i="33"/>
  <c r="AQ616" i="33" s="1"/>
  <c r="AP140" i="33"/>
  <c r="AQ140" i="33" s="1"/>
  <c r="AP518" i="33"/>
  <c r="AQ518" i="33" s="1"/>
  <c r="AP203" i="33"/>
  <c r="AQ203" i="33" s="1"/>
  <c r="AP902" i="33"/>
  <c r="AQ902" i="33" s="1"/>
  <c r="AP648" i="33"/>
  <c r="AQ648" i="33" s="1"/>
  <c r="AP147" i="33"/>
  <c r="AQ147" i="33" s="1"/>
  <c r="AP639" i="33"/>
  <c r="AQ639" i="33" s="1"/>
  <c r="AP559" i="33"/>
  <c r="AQ559" i="33" s="1"/>
  <c r="AP811" i="33"/>
  <c r="AQ811" i="33" s="1"/>
  <c r="AP279" i="33"/>
  <c r="AQ279" i="33" s="1"/>
  <c r="AP550" i="33"/>
  <c r="AQ550" i="33" s="1"/>
  <c r="AP548" i="33"/>
  <c r="AQ548" i="33" s="1"/>
  <c r="AP78" i="33"/>
  <c r="AQ78" i="33" s="1"/>
  <c r="AP897" i="33"/>
  <c r="AQ897" i="33" s="1"/>
  <c r="AP830" i="33"/>
  <c r="AQ830" i="33" s="1"/>
  <c r="AP655" i="33"/>
  <c r="AQ655" i="33" s="1"/>
  <c r="AP846" i="33"/>
  <c r="AQ846" i="33" s="1"/>
  <c r="AP626" i="33"/>
  <c r="AQ626" i="33" s="1"/>
  <c r="AP77" i="33"/>
  <c r="AQ77" i="33" s="1"/>
  <c r="AP98" i="33"/>
  <c r="AQ98" i="33" s="1"/>
  <c r="AP596" i="33"/>
  <c r="AQ596" i="33" s="1"/>
  <c r="AP305" i="33"/>
  <c r="AQ305" i="33" s="1"/>
  <c r="AP324" i="33"/>
  <c r="AQ324" i="33" s="1"/>
  <c r="AP749" i="33"/>
  <c r="AQ749" i="33" s="1"/>
  <c r="AP787" i="33"/>
  <c r="AQ787" i="33" s="1"/>
  <c r="AP690" i="33"/>
  <c r="AQ690" i="33" s="1"/>
  <c r="AP640" i="33"/>
  <c r="AQ640" i="33" s="1"/>
  <c r="AP61" i="33"/>
  <c r="AQ61" i="33" s="1"/>
  <c r="AP570" i="33"/>
  <c r="AQ570" i="33" s="1"/>
  <c r="AP582" i="33"/>
  <c r="AQ582" i="33" s="1"/>
  <c r="AP104" i="33"/>
  <c r="AQ104" i="33" s="1"/>
  <c r="AP302" i="33"/>
  <c r="AQ302" i="33" s="1"/>
  <c r="AP889" i="33"/>
  <c r="AQ889" i="33" s="1"/>
  <c r="AP351" i="33"/>
  <c r="AQ351" i="33" s="1"/>
  <c r="AP259" i="33"/>
  <c r="AQ259" i="33" s="1"/>
  <c r="AP11" i="33"/>
  <c r="AQ11" i="33" s="1"/>
  <c r="AP677" i="33"/>
  <c r="AQ677" i="33" s="1"/>
  <c r="AP710" i="33"/>
  <c r="AQ710" i="33" s="1"/>
  <c r="AP314" i="33"/>
  <c r="AQ314" i="33" s="1"/>
  <c r="AP792" i="33"/>
  <c r="AQ792" i="33" s="1"/>
  <c r="AP562" i="33"/>
  <c r="AQ562" i="33" s="1"/>
  <c r="AP376" i="33"/>
  <c r="AQ376" i="33" s="1"/>
  <c r="AP355" i="33"/>
  <c r="AQ355" i="33" s="1"/>
  <c r="AP18" i="33"/>
  <c r="AQ18" i="33" s="1"/>
  <c r="AP752" i="33"/>
  <c r="AQ752" i="33" s="1"/>
  <c r="AP123" i="33"/>
  <c r="AQ123" i="33" s="1"/>
  <c r="AP81" i="33"/>
  <c r="AQ81" i="33" s="1"/>
  <c r="AP751" i="33"/>
  <c r="AQ751" i="33" s="1"/>
  <c r="AP527" i="33"/>
  <c r="AQ527" i="33" s="1"/>
  <c r="AP724" i="33"/>
  <c r="AQ724" i="33" s="1"/>
  <c r="AP900" i="33"/>
  <c r="AQ900" i="33" s="1"/>
  <c r="AP301" i="33"/>
  <c r="AQ301" i="33" s="1"/>
  <c r="AP896" i="33"/>
  <c r="AQ896" i="33" s="1"/>
  <c r="AP804" i="33"/>
  <c r="AQ804" i="33" s="1"/>
  <c r="AP754" i="33"/>
  <c r="AQ754" i="33" s="1"/>
  <c r="AP53" i="33"/>
  <c r="AQ53" i="33" s="1"/>
  <c r="AP822" i="33"/>
  <c r="AQ822" i="33" s="1"/>
  <c r="AP133" i="33"/>
  <c r="AQ133" i="33" s="1"/>
  <c r="AP275" i="33"/>
  <c r="AQ275" i="33" s="1"/>
  <c r="AP903" i="33"/>
  <c r="AQ903" i="33" s="1"/>
  <c r="AP588" i="33"/>
  <c r="AQ588" i="33" s="1"/>
  <c r="AP731" i="33"/>
  <c r="AQ731" i="33" s="1"/>
  <c r="AP673" i="33"/>
  <c r="AQ673" i="33" s="1"/>
  <c r="AP726" i="33"/>
  <c r="AQ726" i="33" s="1"/>
  <c r="AP735" i="33"/>
  <c r="AQ735" i="33" s="1"/>
  <c r="AP855" i="33"/>
  <c r="AQ855" i="33" s="1"/>
  <c r="AP656" i="33"/>
  <c r="AQ656" i="33" s="1"/>
  <c r="AP572" i="33"/>
  <c r="AQ572" i="33" s="1"/>
  <c r="AP148" i="33"/>
  <c r="AQ148" i="33" s="1"/>
  <c r="AP371" i="33"/>
  <c r="AQ371" i="33" s="1"/>
  <c r="AP125" i="33"/>
  <c r="AQ125" i="33" s="1"/>
  <c r="AP827" i="33"/>
  <c r="AQ827" i="33" s="1"/>
  <c r="AP25" i="33"/>
  <c r="AQ25" i="33" s="1"/>
  <c r="AP363" i="33"/>
  <c r="AQ363" i="33" s="1"/>
  <c r="AP343" i="33"/>
  <c r="AQ343" i="33" s="1"/>
  <c r="AP359" i="33"/>
  <c r="AQ359" i="33" s="1"/>
  <c r="AP575" i="33"/>
  <c r="AQ575" i="33" s="1"/>
  <c r="AP766" i="33"/>
  <c r="AQ766" i="33" s="1"/>
  <c r="AP524" i="33"/>
  <c r="AQ524" i="33" s="1"/>
  <c r="AP535" i="33"/>
  <c r="AQ535" i="33" s="1"/>
  <c r="AP833" i="33"/>
  <c r="AQ833" i="33" s="1"/>
  <c r="AP522" i="33"/>
  <c r="AQ522" i="33" s="1"/>
  <c r="AP73" i="33"/>
  <c r="AQ73" i="33" s="1"/>
  <c r="AP857" i="33"/>
  <c r="AQ857" i="33" s="1"/>
  <c r="AP256" i="33"/>
  <c r="AQ256" i="33" s="1"/>
  <c r="AP862" i="33"/>
  <c r="AQ862" i="33" s="1"/>
  <c r="AP706" i="33"/>
  <c r="AQ706" i="33" s="1"/>
  <c r="AP29" i="33"/>
  <c r="AQ29" i="33" s="1"/>
  <c r="AP54" i="33"/>
  <c r="AQ54" i="33" s="1"/>
  <c r="AP768" i="33"/>
  <c r="AQ768" i="33" s="1"/>
  <c r="AP854" i="33"/>
  <c r="AQ854" i="33" s="1"/>
  <c r="AP543" i="33"/>
  <c r="AQ543" i="33" s="1"/>
  <c r="AP757" i="33"/>
  <c r="AQ757" i="33" s="1"/>
  <c r="AP218" i="33"/>
  <c r="AQ218" i="33" s="1"/>
  <c r="AP300" i="33"/>
  <c r="AQ300" i="33" s="1"/>
  <c r="AP669" i="33"/>
  <c r="AQ669" i="33" s="1"/>
  <c r="AP606" i="33"/>
  <c r="AQ606" i="33" s="1"/>
  <c r="AP694" i="33"/>
  <c r="AQ694" i="33" s="1"/>
  <c r="AP526" i="33"/>
  <c r="AQ526" i="33" s="1"/>
  <c r="AP544" i="33"/>
  <c r="AQ544" i="33" s="1"/>
  <c r="AP618" i="33"/>
  <c r="AQ618" i="33" s="1"/>
  <c r="AP629" i="33"/>
  <c r="AQ629" i="33" s="1"/>
  <c r="AP842" i="33"/>
  <c r="AQ842" i="33" s="1"/>
  <c r="AP762" i="33"/>
  <c r="AQ762" i="33" s="1"/>
  <c r="AP753" i="33"/>
  <c r="AQ753" i="33" s="1"/>
  <c r="AP577" i="33"/>
  <c r="AQ577" i="33" s="1"/>
  <c r="AP617" i="33"/>
  <c r="AQ617" i="33" s="1"/>
  <c r="AP645" i="33"/>
  <c r="AQ645" i="33" s="1"/>
  <c r="AP292" i="33"/>
  <c r="AQ292" i="33" s="1"/>
  <c r="AP217" i="33"/>
  <c r="AQ217" i="33" s="1"/>
  <c r="AP528" i="33"/>
  <c r="AQ528" i="33" s="1"/>
  <c r="AP860" i="33"/>
  <c r="AQ860" i="33" s="1"/>
  <c r="AP587" i="33"/>
  <c r="AQ587" i="33" s="1"/>
  <c r="AP39" i="33"/>
  <c r="AQ39" i="33" s="1"/>
  <c r="AP345" i="33"/>
  <c r="AQ345" i="33" s="1"/>
  <c r="AP603" i="33"/>
  <c r="AQ603" i="33" s="1"/>
  <c r="AP14" i="33"/>
  <c r="AQ14" i="33" s="1"/>
  <c r="AP734" i="33"/>
  <c r="AQ734" i="33" s="1"/>
  <c r="AP353" i="33"/>
  <c r="AQ353" i="33" s="1"/>
  <c r="AP820" i="33"/>
  <c r="AQ820" i="33" s="1"/>
  <c r="AP13" i="33"/>
  <c r="AQ13" i="33" s="1"/>
  <c r="AP744" i="33"/>
  <c r="AQ744" i="33" s="1"/>
  <c r="AP307" i="33"/>
  <c r="AQ307" i="33" s="1"/>
  <c r="AP201" i="33"/>
  <c r="AQ201" i="33" s="1"/>
  <c r="AP549" i="33"/>
  <c r="AQ549" i="33" s="1"/>
  <c r="AP93" i="33"/>
  <c r="AQ93" i="33" s="1"/>
  <c r="AP899" i="33"/>
  <c r="AQ899" i="33" s="1"/>
  <c r="AP788" i="33"/>
  <c r="AQ788" i="33" s="1"/>
  <c r="AP519" i="33"/>
  <c r="AQ519" i="33" s="1"/>
  <c r="AP347" i="33"/>
  <c r="AQ347" i="33" s="1"/>
  <c r="AP638" i="33"/>
  <c r="AQ638" i="33" s="1"/>
  <c r="AP24" i="33"/>
  <c r="AQ24" i="33" s="1"/>
  <c r="AP536" i="33"/>
  <c r="AQ536" i="33" s="1"/>
  <c r="AP159" i="33"/>
  <c r="AQ159" i="33" s="1"/>
  <c r="AP294" i="33"/>
  <c r="AQ294" i="33" s="1"/>
  <c r="AP808" i="33"/>
  <c r="AQ808" i="33" s="1"/>
  <c r="AP823" i="33"/>
  <c r="AQ823" i="33" s="1"/>
  <c r="AP781" i="33"/>
  <c r="AQ781" i="33" s="1"/>
  <c r="AP180" i="33"/>
  <c r="AQ180" i="33" s="1"/>
  <c r="AP361" i="33"/>
  <c r="AQ361" i="33" s="1"/>
  <c r="AP174" i="33"/>
  <c r="AQ174" i="33" s="1"/>
  <c r="AP393" i="33"/>
  <c r="AQ393" i="33" s="1"/>
  <c r="AP206" i="33"/>
  <c r="AQ206" i="33" s="1"/>
  <c r="AP8" i="33"/>
  <c r="AQ8" i="33" s="1"/>
  <c r="AP636" i="33"/>
  <c r="AQ636" i="33" s="1"/>
  <c r="AP554" i="33"/>
  <c r="AQ554" i="33" s="1"/>
  <c r="AP382" i="33"/>
  <c r="AQ382" i="33" s="1"/>
  <c r="AP205" i="33"/>
  <c r="AQ205" i="33" s="1"/>
  <c r="AP697" i="33"/>
  <c r="AQ697" i="33" s="1"/>
  <c r="AP848" i="33"/>
  <c r="AQ848" i="33" s="1"/>
  <c r="AP612" i="33"/>
  <c r="AQ612" i="33" s="1"/>
  <c r="AP537" i="33"/>
  <c r="AQ537" i="33" s="1"/>
  <c r="AP521" i="33"/>
  <c r="AQ521" i="33" s="1"/>
  <c r="AP102" i="33"/>
  <c r="AQ102" i="33" s="1"/>
  <c r="AP584" i="33"/>
  <c r="AQ584" i="33" s="1"/>
  <c r="AP369" i="33"/>
  <c r="AQ369" i="33" s="1"/>
  <c r="AP623" i="33"/>
  <c r="AQ623" i="33" s="1"/>
  <c r="AP293" i="33"/>
  <c r="AQ293" i="33" s="1"/>
  <c r="AP589" i="33"/>
  <c r="AQ589" i="33" s="1"/>
  <c r="AP717" i="33"/>
  <c r="AQ717" i="33" s="1"/>
  <c r="AP530" i="33"/>
  <c r="AQ530" i="33" s="1"/>
  <c r="AP605" i="33"/>
  <c r="AQ605" i="33" s="1"/>
  <c r="AP895" i="33"/>
  <c r="AQ895" i="33" s="1"/>
  <c r="AP856" i="33"/>
  <c r="AQ856" i="33" s="1"/>
  <c r="AP225" i="33"/>
  <c r="AQ225" i="33" s="1"/>
  <c r="AP812" i="33"/>
  <c r="AQ812" i="33" s="1"/>
  <c r="AP7" i="33"/>
  <c r="AQ7" i="33" s="1"/>
  <c r="AP517" i="33"/>
  <c r="AO523" i="33"/>
  <c r="AO541" i="33"/>
  <c r="AO35" i="33"/>
  <c r="AO571" i="33"/>
  <c r="AO64" i="33"/>
  <c r="AO75" i="33"/>
  <c r="AO590" i="33"/>
  <c r="AO594" i="33"/>
  <c r="AO595" i="33"/>
  <c r="AO615" i="33"/>
  <c r="AO622" i="33"/>
  <c r="AO627" i="33"/>
  <c r="AO116" i="33"/>
  <c r="AO642" i="33"/>
  <c r="AO652" i="33"/>
  <c r="AO154" i="33"/>
  <c r="AO158" i="33"/>
  <c r="AO671" i="33"/>
  <c r="AO691" i="33"/>
  <c r="AO742" i="33"/>
  <c r="AO230" i="33"/>
  <c r="AO239" i="33"/>
  <c r="AO765" i="33"/>
  <c r="AO253" i="33"/>
  <c r="AO250" i="33"/>
  <c r="AO782" i="33"/>
  <c r="AO257" i="33"/>
  <c r="AO258" i="33"/>
  <c r="AO789" i="33"/>
  <c r="AO798" i="33"/>
  <c r="AO277" i="33"/>
  <c r="AO807" i="33"/>
  <c r="AO839" i="33"/>
  <c r="AO843" i="33"/>
  <c r="AO845" i="33"/>
  <c r="AO850" i="33"/>
  <c r="AO859" i="33"/>
  <c r="AO876" i="33"/>
  <c r="AO360" i="33"/>
  <c r="AO513" i="33"/>
  <c r="AO545" i="33"/>
  <c r="AO47" i="33"/>
  <c r="AO568" i="33"/>
  <c r="AO69" i="33"/>
  <c r="AO80" i="33"/>
  <c r="AO83" i="33"/>
  <c r="AO84" i="33"/>
  <c r="AO598" i="33"/>
  <c r="AO597" i="33"/>
  <c r="AO96" i="33"/>
  <c r="AO113" i="33"/>
  <c r="AO119" i="33"/>
  <c r="AO121" i="33"/>
  <c r="AO643" i="33"/>
  <c r="AO649" i="33"/>
  <c r="AO143" i="33"/>
  <c r="AO663" i="33"/>
  <c r="AO155" i="33"/>
  <c r="AO160" i="33"/>
  <c r="AO195" i="33"/>
  <c r="AO198" i="33"/>
  <c r="AO202" i="33"/>
  <c r="AO719" i="33"/>
  <c r="AO204" i="33"/>
  <c r="AO226" i="33"/>
  <c r="AO238" i="33"/>
  <c r="AO243" i="33"/>
  <c r="AO254" i="33"/>
  <c r="AO276" i="33"/>
  <c r="AO284" i="33"/>
  <c r="AO810" i="33"/>
  <c r="AO817" i="33"/>
  <c r="AO298" i="33"/>
  <c r="AO825" i="33"/>
  <c r="AO824" i="33"/>
  <c r="AO858" i="33"/>
  <c r="AO341" i="33"/>
  <c r="AO349" i="33"/>
  <c r="AO362" i="33"/>
  <c r="AO884" i="33"/>
  <c r="AO508" i="33"/>
  <c r="AO511" i="33"/>
  <c r="AO509" i="33"/>
  <c r="AO546" i="33"/>
  <c r="AO55" i="33"/>
  <c r="AO57" i="33"/>
  <c r="AO59" i="33"/>
  <c r="AO60" i="33"/>
  <c r="AO66" i="33"/>
  <c r="AO67" i="33"/>
  <c r="AO70" i="33"/>
  <c r="AO74" i="33"/>
  <c r="AO79" i="33"/>
  <c r="AO86" i="33"/>
  <c r="AO601" i="33"/>
  <c r="AO94" i="33"/>
  <c r="AO91" i="33"/>
  <c r="AO97" i="33"/>
  <c r="AO625" i="33"/>
  <c r="AO129" i="33"/>
  <c r="AO659" i="33"/>
  <c r="AO151" i="33"/>
  <c r="AO153" i="33"/>
  <c r="AO197" i="33"/>
  <c r="AO702" i="33"/>
  <c r="AO215" i="33"/>
  <c r="AO224" i="33"/>
  <c r="AO246" i="33"/>
  <c r="AO270" i="33"/>
  <c r="AO272" i="33"/>
  <c r="AO288" i="33"/>
  <c r="AO295" i="33"/>
  <c r="AO304" i="33"/>
  <c r="AO308" i="33"/>
  <c r="AO319" i="33"/>
  <c r="AO322" i="33"/>
  <c r="AO323" i="33"/>
  <c r="AO325" i="33"/>
  <c r="AO333" i="33"/>
  <c r="AO346" i="33"/>
  <c r="AO344" i="33"/>
  <c r="AO358" i="33"/>
  <c r="AO893" i="33"/>
  <c r="AO555" i="33"/>
  <c r="AO41" i="33"/>
  <c r="AO560" i="33"/>
  <c r="AO565" i="33"/>
  <c r="AO58" i="33"/>
  <c r="AO578" i="33"/>
  <c r="AO576" i="33"/>
  <c r="AO71" i="33"/>
  <c r="AO92" i="33"/>
  <c r="AO614" i="33"/>
  <c r="AO101" i="33"/>
  <c r="AO105" i="33"/>
  <c r="AO620" i="33"/>
  <c r="AO644" i="33"/>
  <c r="AO641" i="33"/>
  <c r="AO163" i="33"/>
  <c r="AO188" i="33"/>
  <c r="AO693" i="33"/>
  <c r="AO737" i="33"/>
  <c r="AO740" i="33"/>
  <c r="AO232" i="33"/>
  <c r="AO750" i="33"/>
  <c r="AO755" i="33"/>
  <c r="AO240" i="33"/>
  <c r="AO241" i="33"/>
  <c r="AO778" i="33"/>
  <c r="AO248" i="33"/>
  <c r="AO264" i="33"/>
  <c r="AO262" i="33"/>
  <c r="AO271" i="33"/>
  <c r="AO278" i="33"/>
  <c r="AO281" i="33"/>
  <c r="AO286" i="33"/>
  <c r="AO296" i="33"/>
  <c r="AO829" i="33"/>
  <c r="AO306" i="33"/>
  <c r="AO844" i="33"/>
  <c r="AO851" i="33"/>
  <c r="AO875" i="33"/>
  <c r="AO883" i="33"/>
  <c r="AO368" i="33"/>
  <c r="AO373" i="33"/>
  <c r="AO390" i="33"/>
  <c r="AO4" i="33"/>
  <c r="AO19" i="33"/>
  <c r="AO531" i="33"/>
  <c r="AO514" i="33"/>
  <c r="AO558" i="33"/>
  <c r="AO42" i="33"/>
  <c r="AO46" i="33"/>
  <c r="AO566" i="33"/>
  <c r="AO65" i="33"/>
  <c r="AO68" i="33"/>
  <c r="AO593" i="33"/>
  <c r="AO613" i="33"/>
  <c r="AO619" i="33"/>
  <c r="AO114" i="33"/>
  <c r="AO115" i="33"/>
  <c r="AO633" i="33"/>
  <c r="AO127" i="33"/>
  <c r="AO646" i="33"/>
  <c r="AO662" i="33"/>
  <c r="AO681" i="33"/>
  <c r="AO191" i="33"/>
  <c r="AO729" i="33"/>
  <c r="AO216" i="33"/>
  <c r="AO747" i="33"/>
  <c r="AO797" i="33"/>
  <c r="AO268" i="33"/>
  <c r="AO801" i="33"/>
  <c r="AO805" i="33"/>
  <c r="AO806" i="33"/>
  <c r="AO815" i="33"/>
  <c r="AO291" i="33"/>
  <c r="AO821" i="33"/>
  <c r="AO835" i="33"/>
  <c r="AO847" i="33"/>
  <c r="AO326" i="33"/>
  <c r="AO339" i="33"/>
  <c r="AO864" i="33"/>
  <c r="AO868" i="33"/>
  <c r="AO891" i="33"/>
  <c r="AO381" i="33"/>
  <c r="AO28" i="33"/>
  <c r="AO15" i="33"/>
  <c r="AO23" i="33"/>
  <c r="AO30" i="33"/>
  <c r="AO37" i="33"/>
  <c r="AO76" i="33"/>
  <c r="AO82" i="33"/>
  <c r="AO106" i="33"/>
  <c r="AO130" i="33"/>
  <c r="AO142" i="33"/>
  <c r="AO141" i="33"/>
  <c r="AO156" i="33"/>
  <c r="AO162" i="33"/>
  <c r="AO169" i="33"/>
  <c r="AO172" i="33"/>
  <c r="AO178" i="33"/>
  <c r="AO175" i="33"/>
  <c r="AO183" i="33"/>
  <c r="AO189" i="33"/>
  <c r="AO190" i="33"/>
  <c r="AO192" i="33"/>
  <c r="AO193" i="33"/>
  <c r="AO200" i="33"/>
  <c r="AO207" i="33"/>
  <c r="AO219" i="33"/>
  <c r="AO245" i="33"/>
  <c r="AO244" i="33"/>
  <c r="AO242" i="33"/>
  <c r="AO260" i="33"/>
  <c r="AO266" i="33"/>
  <c r="AO274" i="33"/>
  <c r="AO310" i="33"/>
  <c r="AO313" i="33"/>
  <c r="AO316" i="33"/>
  <c r="AO338" i="33"/>
  <c r="AO334" i="33"/>
  <c r="AO330" i="33"/>
  <c r="AO335" i="33"/>
  <c r="AO329" i="33"/>
  <c r="AO332" i="33"/>
  <c r="AO350" i="33"/>
  <c r="AO352" i="33"/>
  <c r="AO354" i="33"/>
  <c r="AO394" i="33"/>
  <c r="AO27" i="33"/>
  <c r="AO5" i="33"/>
  <c r="AO21" i="33"/>
  <c r="AO6" i="33"/>
  <c r="AO12" i="33"/>
  <c r="AO33" i="33"/>
  <c r="AO36" i="33"/>
  <c r="AO43" i="33"/>
  <c r="AO45" i="33"/>
  <c r="AO51" i="33"/>
  <c r="AO99" i="33"/>
  <c r="AO103" i="33"/>
  <c r="AO108" i="33"/>
  <c r="AO110" i="33"/>
  <c r="AO112" i="33"/>
  <c r="AO128" i="33"/>
  <c r="AO126" i="33"/>
  <c r="AO124" i="33"/>
  <c r="AO131" i="33"/>
  <c r="AO132" i="33"/>
  <c r="AO145" i="33"/>
  <c r="AO157" i="33"/>
  <c r="AO161" i="33"/>
  <c r="AO167" i="33"/>
  <c r="AO185" i="33"/>
  <c r="AO187" i="33"/>
  <c r="AO196" i="33"/>
  <c r="AO210" i="33"/>
  <c r="AO214" i="33"/>
  <c r="AO228" i="33"/>
  <c r="AO235" i="33"/>
  <c r="AO237" i="33"/>
  <c r="AO269" i="33"/>
  <c r="AO280" i="33"/>
  <c r="AO287" i="33"/>
  <c r="AO311" i="33"/>
  <c r="AO317" i="33"/>
  <c r="AO321" i="33"/>
  <c r="AO327" i="33"/>
  <c r="AO340" i="33"/>
  <c r="AO366" i="33"/>
  <c r="AO374" i="33"/>
  <c r="AO389" i="33"/>
  <c r="AO534" i="33"/>
  <c r="AO538" i="33"/>
  <c r="AO547" i="33"/>
  <c r="AO542" i="33"/>
  <c r="AO551" i="33"/>
  <c r="AO573" i="33"/>
  <c r="AO592" i="33"/>
  <c r="AO599" i="33"/>
  <c r="AO610" i="33"/>
  <c r="AO630" i="33"/>
  <c r="AO650" i="33"/>
  <c r="AO667" i="33"/>
  <c r="AO674" i="33"/>
  <c r="AO678" i="33"/>
  <c r="AO682" i="33"/>
  <c r="AO685" i="33"/>
  <c r="AO679" i="33"/>
  <c r="AO680" i="33"/>
  <c r="AO695" i="33"/>
  <c r="AO692" i="33"/>
  <c r="AO707" i="33"/>
  <c r="AO713" i="33"/>
  <c r="AO708" i="33"/>
  <c r="AO700" i="33"/>
  <c r="AO712" i="33"/>
  <c r="AO714" i="33"/>
  <c r="AO728" i="33"/>
  <c r="AO733" i="33"/>
  <c r="AO739" i="33"/>
  <c r="AO736" i="33"/>
  <c r="AO746" i="33"/>
  <c r="AO763" i="33"/>
  <c r="AO770" i="33"/>
  <c r="AO772" i="33"/>
  <c r="AO773" i="33"/>
  <c r="AO783" i="33"/>
  <c r="AO784" i="33"/>
  <c r="AO786" i="33"/>
  <c r="AO796" i="33"/>
  <c r="AO849" i="33"/>
  <c r="AO853" i="33"/>
  <c r="AO865" i="33"/>
  <c r="AO878" i="33"/>
  <c r="AO882" i="33"/>
  <c r="AO904" i="33"/>
  <c r="AO520" i="33"/>
  <c r="AO515" i="33"/>
  <c r="AO539" i="33"/>
  <c r="AO552" i="33"/>
  <c r="AO600" i="33"/>
  <c r="AO609" i="33"/>
  <c r="AO628" i="33"/>
  <c r="AO624" i="33"/>
  <c r="AO631" i="33"/>
  <c r="AO634" i="33"/>
  <c r="AO653" i="33"/>
  <c r="AO658" i="33"/>
  <c r="AO660" i="33"/>
  <c r="AO661" i="33"/>
  <c r="AO666" i="33"/>
  <c r="AO670" i="33"/>
  <c r="AO688" i="33"/>
  <c r="AO676" i="33"/>
  <c r="AO687" i="33"/>
  <c r="AO696" i="33"/>
  <c r="AO704" i="33"/>
  <c r="AO711" i="33"/>
  <c r="AO718" i="33"/>
  <c r="AO715" i="33"/>
  <c r="AO721" i="33"/>
  <c r="AO756" i="33"/>
  <c r="AO760" i="33"/>
  <c r="AO777" i="33"/>
  <c r="AO785" i="33"/>
  <c r="AO799" i="33"/>
  <c r="AO809" i="33"/>
  <c r="AO816" i="33"/>
  <c r="AO831" i="33"/>
  <c r="AO834" i="33"/>
  <c r="AO837" i="33"/>
  <c r="AO852" i="33"/>
  <c r="AO869" i="33"/>
  <c r="AO863" i="33"/>
  <c r="AO885" i="33"/>
  <c r="AO886" i="33"/>
  <c r="AO888" i="33"/>
  <c r="AO890" i="33"/>
  <c r="AO894" i="33"/>
  <c r="AO906" i="33"/>
  <c r="AO910" i="33"/>
  <c r="AO908" i="33"/>
  <c r="AO921" i="33"/>
  <c r="AO409" i="33"/>
  <c r="AO410" i="33"/>
  <c r="AO413" i="33"/>
  <c r="AO936" i="33"/>
  <c r="AO942" i="33"/>
  <c r="AO943" i="33"/>
  <c r="AO944" i="33"/>
  <c r="AO420" i="33"/>
  <c r="AO962" i="33"/>
  <c r="AO972" i="33"/>
  <c r="AO445" i="33"/>
  <c r="AO447" i="33"/>
  <c r="AO1015" i="33"/>
  <c r="AO1021" i="33"/>
  <c r="AO451" i="33"/>
  <c r="AO1023" i="33"/>
  <c r="AO454" i="33"/>
  <c r="AO1039" i="33"/>
  <c r="AO1041" i="33"/>
  <c r="AO1042" i="33"/>
  <c r="AO463" i="33"/>
  <c r="AO1056" i="33"/>
  <c r="AO1058" i="33"/>
  <c r="AO1061" i="33"/>
  <c r="AO471" i="33"/>
  <c r="AO1073" i="33"/>
  <c r="AO1081" i="33"/>
  <c r="AO482" i="33"/>
  <c r="AO484" i="33"/>
  <c r="AO489" i="33"/>
  <c r="AO1096" i="33"/>
  <c r="AO1102" i="33"/>
  <c r="AO501" i="33"/>
  <c r="AO1110" i="33"/>
  <c r="AO396" i="33"/>
  <c r="AO909" i="33"/>
  <c r="AO411" i="33"/>
  <c r="AO414" i="33"/>
  <c r="AO946" i="33"/>
  <c r="AO948" i="33"/>
  <c r="AO947" i="33"/>
  <c r="AO950" i="33"/>
  <c r="AO422" i="33"/>
  <c r="AO423" i="33"/>
  <c r="AO424" i="33"/>
  <c r="AO966" i="33"/>
  <c r="AO975" i="33"/>
  <c r="AO974" i="33"/>
  <c r="AO976" i="33"/>
  <c r="AO991" i="33"/>
  <c r="AO444" i="33"/>
  <c r="AO1017" i="33"/>
  <c r="AO453" i="33"/>
  <c r="AO1027" i="33"/>
  <c r="AO1043" i="33"/>
  <c r="AO1045" i="33"/>
  <c r="AO1057" i="33"/>
  <c r="AO472" i="33"/>
  <c r="AO1069" i="33"/>
  <c r="AO1085" i="33"/>
  <c r="AO1088" i="33"/>
  <c r="AO1089" i="33"/>
  <c r="AO1091" i="33"/>
  <c r="AO485" i="33"/>
  <c r="AO492" i="33"/>
  <c r="AO495" i="33"/>
  <c r="AO1111" i="33"/>
  <c r="AO503" i="33"/>
  <c r="AO1115" i="33"/>
  <c r="AO507" i="33"/>
  <c r="AO1118" i="33"/>
  <c r="AO400" i="33"/>
  <c r="AO402" i="33"/>
  <c r="AO911" i="33"/>
  <c r="AO412" i="33"/>
  <c r="AO419" i="33"/>
  <c r="AO951" i="33"/>
  <c r="AO959" i="33"/>
  <c r="AO958" i="33"/>
  <c r="AO965" i="33"/>
  <c r="AO970" i="33"/>
  <c r="AO978" i="33"/>
  <c r="AO433" i="33"/>
  <c r="AO432" i="33"/>
  <c r="AO982" i="33"/>
  <c r="AO994" i="33"/>
  <c r="AO996" i="33"/>
  <c r="AO1000" i="33"/>
  <c r="AO442" i="33"/>
  <c r="AO1020" i="33"/>
  <c r="AO450" i="33"/>
  <c r="AO452" i="33"/>
  <c r="AO1024" i="33"/>
  <c r="AO1051" i="33"/>
  <c r="AO464" i="33"/>
  <c r="AO1067" i="33"/>
  <c r="AO473" i="33"/>
  <c r="AO1078" i="33"/>
  <c r="AO1084" i="33"/>
  <c r="AO1090" i="33"/>
  <c r="AO486" i="33"/>
  <c r="AO499" i="33"/>
  <c r="AO506" i="33"/>
  <c r="AO401" i="33"/>
  <c r="AO914" i="33"/>
  <c r="AO917" i="33"/>
  <c r="AO916" i="33"/>
  <c r="AO919" i="33"/>
  <c r="AO404" i="33"/>
  <c r="AO418" i="33"/>
  <c r="AO957" i="33"/>
  <c r="AO960" i="33"/>
  <c r="AO427" i="33"/>
  <c r="AO968" i="33"/>
  <c r="AO429" i="33"/>
  <c r="AO973" i="33"/>
  <c r="AO430" i="33"/>
  <c r="AO981" i="33"/>
  <c r="AO435" i="33"/>
  <c r="AO993" i="33"/>
  <c r="AO989" i="33"/>
  <c r="AO437" i="33"/>
  <c r="AO998" i="33"/>
  <c r="AO999" i="33"/>
  <c r="AO440" i="33"/>
  <c r="AO1005" i="33"/>
  <c r="AO1011" i="33"/>
  <c r="AO448" i="33"/>
  <c r="AO449" i="33"/>
  <c r="AO1032" i="33"/>
  <c r="AO1031" i="33"/>
  <c r="AO465" i="33"/>
  <c r="AO478" i="33"/>
  <c r="AO1077" i="33"/>
  <c r="AO1076" i="33"/>
  <c r="AO1092" i="33"/>
  <c r="AO487" i="33"/>
  <c r="AO1103" i="33"/>
  <c r="AO1112" i="33"/>
  <c r="AO505" i="33"/>
  <c r="AO403" i="33"/>
  <c r="AO399" i="33"/>
  <c r="AO913" i="33"/>
  <c r="AO922" i="33"/>
  <c r="AO923" i="33"/>
  <c r="AO924" i="33"/>
  <c r="AO928" i="33"/>
  <c r="AO927" i="33"/>
  <c r="AO954" i="33"/>
  <c r="AO425" i="33"/>
  <c r="AO964" i="33"/>
  <c r="AO428" i="33"/>
  <c r="AO971" i="33"/>
  <c r="AO977" i="33"/>
  <c r="AO985" i="33"/>
  <c r="AO436" i="33"/>
  <c r="AO987" i="33"/>
  <c r="AO997" i="33"/>
  <c r="AO995" i="33"/>
  <c r="AO441" i="33"/>
  <c r="AO1003" i="33"/>
  <c r="AO1008" i="33"/>
  <c r="AO1010" i="33"/>
  <c r="AO1012" i="33"/>
  <c r="AO446" i="33"/>
  <c r="AO1018" i="33"/>
  <c r="AO456" i="33"/>
  <c r="AO1035" i="33"/>
  <c r="AO1046" i="33"/>
  <c r="AO1054" i="33"/>
  <c r="AO468" i="33"/>
  <c r="AO479" i="33"/>
  <c r="AO1079" i="33"/>
  <c r="AO1086" i="33"/>
  <c r="AO1100" i="33"/>
  <c r="AO1106" i="33"/>
  <c r="AO1113" i="33"/>
  <c r="AO504" i="33"/>
  <c r="AO1120" i="33"/>
  <c r="AO912" i="33"/>
  <c r="AO405" i="33"/>
  <c r="AO925" i="33"/>
  <c r="AO933" i="33"/>
  <c r="AO934" i="33"/>
  <c r="AO417" i="33"/>
  <c r="AO415" i="33"/>
  <c r="AO416" i="33"/>
  <c r="AO945" i="33"/>
  <c r="AO963" i="33"/>
  <c r="AO984" i="33"/>
  <c r="AO990" i="33"/>
  <c r="AO439" i="33"/>
  <c r="AO1004" i="33"/>
  <c r="AO1007" i="33"/>
  <c r="AO1016" i="33"/>
  <c r="AO1025" i="33"/>
  <c r="AO1028" i="33"/>
  <c r="AO459" i="33"/>
  <c r="AO461" i="33"/>
  <c r="AO1038" i="33"/>
  <c r="AO1040" i="33"/>
  <c r="AO1048" i="33"/>
  <c r="AO1049" i="33"/>
  <c r="AO1050" i="33"/>
  <c r="AO1055" i="33"/>
  <c r="AO1062" i="33"/>
  <c r="AO1063" i="33"/>
  <c r="AO1071" i="33"/>
  <c r="AO1083" i="33"/>
  <c r="AO483" i="33"/>
  <c r="AO1094" i="33"/>
  <c r="AO1101" i="33"/>
  <c r="AO497" i="33"/>
  <c r="AO1104" i="33"/>
  <c r="AO1109" i="33"/>
  <c r="AO1114" i="33"/>
  <c r="AO915" i="33"/>
  <c r="AO918" i="33"/>
  <c r="AO926" i="33"/>
  <c r="AO932" i="33"/>
  <c r="AO937" i="33"/>
  <c r="AO939" i="33"/>
  <c r="AO952" i="33"/>
  <c r="AO426" i="33"/>
  <c r="AO979" i="33"/>
  <c r="AO431" i="33"/>
  <c r="AO983" i="33"/>
  <c r="AO1002" i="33"/>
  <c r="AO1006" i="33"/>
  <c r="AO1013" i="33"/>
  <c r="AO1019" i="33"/>
  <c r="AO1029" i="33"/>
  <c r="AO1030" i="33"/>
  <c r="AO460" i="33"/>
  <c r="AO1033" i="33"/>
  <c r="AO1044" i="33"/>
  <c r="AO1052" i="33"/>
  <c r="AO466" i="33"/>
  <c r="AO467" i="33"/>
  <c r="AO1066" i="33"/>
  <c r="AO476" i="33"/>
  <c r="AO1075" i="33"/>
  <c r="AO1082" i="33"/>
  <c r="AO488" i="33"/>
  <c r="AO1097" i="33"/>
  <c r="AO494" i="33"/>
  <c r="AO500" i="33"/>
  <c r="AO502" i="33"/>
  <c r="AO1117" i="33"/>
  <c r="AO1116" i="33"/>
  <c r="AO1119" i="33"/>
  <c r="AO398" i="33"/>
  <c r="AO395" i="33"/>
  <c r="AO407" i="33"/>
  <c r="AO408" i="33"/>
  <c r="AO929" i="33"/>
  <c r="AO930" i="33"/>
  <c r="AO938" i="33"/>
  <c r="AO421" i="33"/>
  <c r="AO961" i="33"/>
  <c r="AO969" i="33"/>
  <c r="AO980" i="33"/>
  <c r="AO434" i="33"/>
  <c r="AO988" i="33"/>
  <c r="AO992" i="33"/>
  <c r="AO1001" i="33"/>
  <c r="AO1009" i="33"/>
  <c r="AO1014" i="33"/>
  <c r="AO455" i="33"/>
  <c r="AO458" i="33"/>
  <c r="AO1034" i="33"/>
  <c r="AO1047" i="33"/>
  <c r="AO462" i="33"/>
  <c r="AO1053" i="33"/>
  <c r="AO1059" i="33"/>
  <c r="AO1064" i="33"/>
  <c r="AO470" i="33"/>
  <c r="AO475" i="33"/>
  <c r="AO1070" i="33"/>
  <c r="AO1087" i="33"/>
  <c r="AO1098" i="33"/>
  <c r="AO1093" i="33"/>
  <c r="AO490" i="33"/>
  <c r="AO1105" i="33"/>
  <c r="AO1107" i="33"/>
  <c r="AO397" i="33"/>
  <c r="AO920" i="33"/>
  <c r="AO406" i="33"/>
  <c r="AO931" i="33"/>
  <c r="AO935" i="33"/>
  <c r="AO940" i="33"/>
  <c r="AO941" i="33"/>
  <c r="AO949" i="33"/>
  <c r="AO955" i="33"/>
  <c r="AO956" i="33"/>
  <c r="AO953" i="33"/>
  <c r="AO967" i="33"/>
  <c r="AO986" i="33"/>
  <c r="AO438" i="33"/>
  <c r="AO443" i="33"/>
  <c r="AO1022" i="33"/>
  <c r="AO1026" i="33"/>
  <c r="AO457" i="33"/>
  <c r="AO1036" i="33"/>
  <c r="AO1037" i="33"/>
  <c r="AO469" i="33"/>
  <c r="AO1060" i="33"/>
  <c r="AO1065" i="33"/>
  <c r="AO1068" i="33"/>
  <c r="AO474" i="33"/>
  <c r="AO1072" i="33"/>
  <c r="AO477" i="33"/>
  <c r="AO480" i="33"/>
  <c r="AO1080" i="33"/>
  <c r="AO1074" i="33"/>
  <c r="AO481" i="33"/>
  <c r="AO1095" i="33"/>
  <c r="AO1099" i="33"/>
  <c r="AO493" i="33"/>
  <c r="AO491" i="33"/>
  <c r="AO496" i="33"/>
  <c r="AO498" i="33"/>
  <c r="AO1108" i="33"/>
  <c r="AO251" i="33"/>
  <c r="AO222" i="33"/>
  <c r="AO134" i="33"/>
  <c r="AO236" i="33"/>
  <c r="AO342" i="33"/>
  <c r="AO150" i="33"/>
  <c r="AO211" i="33"/>
  <c r="AO386" i="33"/>
  <c r="AO186" i="33"/>
  <c r="AO229" i="33"/>
  <c r="AO49" i="33"/>
  <c r="AO146" i="33"/>
  <c r="AO234" i="33"/>
  <c r="AO337" i="33"/>
  <c r="AO364" i="33"/>
  <c r="AO303" i="33"/>
  <c r="AO377" i="33"/>
  <c r="AO356" i="33"/>
  <c r="AO385" i="33"/>
  <c r="AO255" i="33"/>
  <c r="AO181" i="33"/>
  <c r="AO379" i="33"/>
  <c r="AO136" i="33"/>
  <c r="AO391" i="33"/>
  <c r="AO122" i="33"/>
  <c r="AO9" i="33"/>
  <c r="AO32" i="33"/>
  <c r="AO199" i="33"/>
  <c r="AO40" i="33"/>
  <c r="AO171" i="33"/>
  <c r="AO62" i="33"/>
  <c r="AO384" i="33"/>
  <c r="AO249" i="33"/>
  <c r="AO194" i="33"/>
  <c r="AO109" i="33"/>
  <c r="AO290" i="33"/>
  <c r="AO299" i="33"/>
  <c r="AO184" i="33"/>
  <c r="AO247" i="33"/>
  <c r="AO170" i="33"/>
  <c r="AO22" i="33"/>
  <c r="AO117" i="33"/>
  <c r="AO44" i="33"/>
  <c r="AO221" i="33"/>
  <c r="AO135" i="33"/>
  <c r="AO111" i="33"/>
  <c r="AO265" i="33"/>
  <c r="AO166" i="33"/>
  <c r="AO315" i="33"/>
  <c r="AO378" i="33"/>
  <c r="AO52" i="33"/>
  <c r="AO26" i="33"/>
  <c r="AO85" i="33"/>
  <c r="AO38" i="33"/>
  <c r="AO87" i="33"/>
  <c r="AO50" i="33"/>
  <c r="AO16" i="33"/>
  <c r="AO208" i="33"/>
  <c r="AO388" i="33"/>
  <c r="AO297" i="33"/>
  <c r="AO320" i="33"/>
  <c r="AO31" i="33"/>
  <c r="AO365" i="33"/>
  <c r="AO173" i="33"/>
  <c r="AO179" i="33"/>
  <c r="AO261" i="33"/>
  <c r="AO213" i="33"/>
  <c r="AO10" i="33"/>
  <c r="AO267" i="33"/>
  <c r="AO72" i="33"/>
  <c r="AO336" i="33"/>
  <c r="AO90" i="33"/>
  <c r="AO138" i="33"/>
  <c r="AO357" i="33"/>
  <c r="AO152" i="33"/>
  <c r="AO331" i="33"/>
  <c r="AO120" i="33"/>
  <c r="AO372" i="33"/>
  <c r="AO318" i="33"/>
  <c r="AO149" i="33"/>
  <c r="AO164" i="33"/>
  <c r="AO375" i="33"/>
  <c r="AO723" i="33"/>
  <c r="AO63" i="33"/>
  <c r="AO88" i="33"/>
  <c r="AO137" i="33"/>
  <c r="AO107" i="33"/>
  <c r="AO780" i="33"/>
  <c r="AO223" i="33"/>
  <c r="AO283" i="33"/>
  <c r="AO56" i="33"/>
  <c r="AO761" i="33"/>
  <c r="AO312" i="33"/>
  <c r="AO263" i="33"/>
  <c r="AO516" i="33"/>
  <c r="AO564" i="33"/>
  <c r="AO791" i="33"/>
  <c r="AO873" i="33"/>
  <c r="AO866" i="33"/>
  <c r="AO532" i="33"/>
  <c r="AO675" i="33"/>
  <c r="AO870" i="33"/>
  <c r="AO698" i="33"/>
  <c r="AO651" i="33"/>
  <c r="AO838" i="33"/>
  <c r="AO907" i="33"/>
  <c r="AO758" i="33"/>
  <c r="AO774" i="33"/>
  <c r="AO387" i="33"/>
  <c r="AO392" i="33"/>
  <c r="AO775" i="33"/>
  <c r="AO686" i="33"/>
  <c r="AO841" i="33"/>
  <c r="AO828" i="33"/>
  <c r="AO767" i="33"/>
  <c r="AO533" i="33"/>
  <c r="AO621" i="33"/>
  <c r="AO819" i="33"/>
  <c r="AO657" i="33"/>
  <c r="AO89" i="33"/>
  <c r="AO826" i="33"/>
  <c r="AO874" i="33"/>
  <c r="AO637" i="33"/>
  <c r="AO581" i="33"/>
  <c r="AO684" i="33"/>
  <c r="AO725" i="33"/>
  <c r="AO529" i="33"/>
  <c r="AO709" i="33"/>
  <c r="AO722" i="33"/>
  <c r="AO328" i="33"/>
  <c r="AO309" i="33"/>
  <c r="AO556" i="33"/>
  <c r="AO779" i="33"/>
  <c r="AO881" i="33"/>
  <c r="AO905" i="33"/>
  <c r="AO647" i="33"/>
  <c r="AO580" i="33"/>
  <c r="AO567" i="33"/>
  <c r="AO898" i="33"/>
  <c r="AO818" i="33"/>
  <c r="AO668" i="33"/>
  <c r="AO672" i="33"/>
  <c r="AO608" i="33"/>
  <c r="AO748" i="33"/>
  <c r="AO793" i="33"/>
  <c r="AO583" i="33"/>
  <c r="AO683" i="33"/>
  <c r="AO705" i="33"/>
  <c r="AO699" i="33"/>
  <c r="AO771" i="33"/>
  <c r="AO227" i="33"/>
  <c r="AO586" i="33"/>
  <c r="AO510" i="33"/>
  <c r="AO813" i="33"/>
  <c r="AO769" i="33"/>
  <c r="AO892" i="33"/>
  <c r="AO730" i="33"/>
  <c r="AO759" i="33"/>
  <c r="AO635" i="33"/>
  <c r="AO867" i="33"/>
  <c r="AO764" i="33"/>
  <c r="AO367" i="33"/>
  <c r="AO738" i="33"/>
  <c r="AO591" i="33"/>
  <c r="AO861" i="33"/>
  <c r="AO574" i="33"/>
  <c r="AO732" i="33"/>
  <c r="AO579" i="33"/>
  <c r="AO794" i="33"/>
  <c r="AO901" i="33"/>
  <c r="AO553" i="33"/>
  <c r="AO602" i="33"/>
  <c r="AO604" i="33"/>
  <c r="AO836" i="33"/>
  <c r="AO887" i="33"/>
  <c r="AO716" i="33"/>
  <c r="AO701" i="33"/>
  <c r="AO790" i="33"/>
  <c r="AO802" i="33"/>
  <c r="AO743" i="33"/>
  <c r="AO182" i="33"/>
  <c r="AO176" i="33"/>
  <c r="AO289" i="33"/>
  <c r="AO383" i="33"/>
  <c r="AO525" i="33"/>
  <c r="AO540" i="33"/>
  <c r="AO632" i="33"/>
  <c r="AO814" i="33"/>
  <c r="AO282" i="33"/>
  <c r="AO563" i="33"/>
  <c r="AO285" i="33"/>
  <c r="AO209" i="33"/>
  <c r="AO611" i="33"/>
  <c r="AO880" i="33"/>
  <c r="AO561" i="33"/>
  <c r="AO212" i="33"/>
  <c r="AO665" i="33"/>
  <c r="AO273" i="33"/>
  <c r="AO177" i="33"/>
  <c r="AO348" i="33"/>
  <c r="AO871" i="33"/>
  <c r="AO370" i="33"/>
  <c r="AO34" i="33"/>
  <c r="AO664" i="33"/>
  <c r="AO803" i="33"/>
  <c r="AO380" i="33"/>
  <c r="AO3" i="33"/>
  <c r="AO879" i="33"/>
  <c r="AO877" i="33"/>
  <c r="AO118" i="33"/>
  <c r="AO100" i="33"/>
  <c r="AO727" i="33"/>
  <c r="AO252" i="33"/>
  <c r="AO569" i="33"/>
  <c r="AO48" i="33"/>
  <c r="AO689" i="33"/>
  <c r="AO703" i="33"/>
  <c r="AO776" i="33"/>
  <c r="AO800" i="33"/>
  <c r="AO832" i="33"/>
  <c r="AO745" i="33"/>
  <c r="AO512" i="33"/>
  <c r="AO741" i="33"/>
  <c r="AO557" i="33"/>
  <c r="AO144" i="33"/>
  <c r="AO654" i="33"/>
  <c r="AO17" i="33"/>
  <c r="AO165" i="33"/>
  <c r="AO220" i="33"/>
  <c r="AO231" i="33"/>
  <c r="AO95" i="33"/>
  <c r="AO233" i="33"/>
  <c r="AO20" i="33"/>
  <c r="AO607" i="33"/>
  <c r="AO872" i="33"/>
  <c r="AO585" i="33"/>
  <c r="AO168" i="33"/>
  <c r="AO720" i="33"/>
  <c r="AO139" i="33"/>
  <c r="AO840" i="33"/>
  <c r="AO795" i="33"/>
  <c r="AO616" i="33"/>
  <c r="AO140" i="33"/>
  <c r="AO518" i="33"/>
  <c r="AO203" i="33"/>
  <c r="AO902" i="33"/>
  <c r="AO648" i="33"/>
  <c r="AO147" i="33"/>
  <c r="AO639" i="33"/>
  <c r="AO559" i="33"/>
  <c r="AO811" i="33"/>
  <c r="AO279" i="33"/>
  <c r="AO550" i="33"/>
  <c r="AO548" i="33"/>
  <c r="AO78" i="33"/>
  <c r="AO897" i="33"/>
  <c r="AO830" i="33"/>
  <c r="AO655" i="33"/>
  <c r="AO846" i="33"/>
  <c r="AO626" i="33"/>
  <c r="AO77" i="33"/>
  <c r="AO98" i="33"/>
  <c r="AO596" i="33"/>
  <c r="AO305" i="33"/>
  <c r="AO324" i="33"/>
  <c r="AO749" i="33"/>
  <c r="AO787" i="33"/>
  <c r="AO690" i="33"/>
  <c r="AO640" i="33"/>
  <c r="AO61" i="33"/>
  <c r="AO570" i="33"/>
  <c r="AO582" i="33"/>
  <c r="AO104" i="33"/>
  <c r="AO302" i="33"/>
  <c r="AO889" i="33"/>
  <c r="AO351" i="33"/>
  <c r="AO259" i="33"/>
  <c r="AO11" i="33"/>
  <c r="AO677" i="33"/>
  <c r="AO710" i="33"/>
  <c r="AO314" i="33"/>
  <c r="AO792" i="33"/>
  <c r="AO562" i="33"/>
  <c r="AO376" i="33"/>
  <c r="AO355" i="33"/>
  <c r="AO18" i="33"/>
  <c r="AO752" i="33"/>
  <c r="AO123" i="33"/>
  <c r="AO81" i="33"/>
  <c r="AO751" i="33"/>
  <c r="AO527" i="33"/>
  <c r="AO724" i="33"/>
  <c r="AO900" i="33"/>
  <c r="AO301" i="33"/>
  <c r="AO896" i="33"/>
  <c r="AO804" i="33"/>
  <c r="AO754" i="33"/>
  <c r="AO53" i="33"/>
  <c r="AO822" i="33"/>
  <c r="AO133" i="33"/>
  <c r="AO275" i="33"/>
  <c r="AO903" i="33"/>
  <c r="AO588" i="33"/>
  <c r="AO731" i="33"/>
  <c r="AO673" i="33"/>
  <c r="AO726" i="33"/>
  <c r="AO735" i="33"/>
  <c r="AO855" i="33"/>
  <c r="AO656" i="33"/>
  <c r="AO572" i="33"/>
  <c r="AO148" i="33"/>
  <c r="AO371" i="33"/>
  <c r="AO125" i="33"/>
  <c r="AO827" i="33"/>
  <c r="AO25" i="33"/>
  <c r="AO363" i="33"/>
  <c r="AO343" i="33"/>
  <c r="AO359" i="33"/>
  <c r="AO575" i="33"/>
  <c r="AO766" i="33"/>
  <c r="AO524" i="33"/>
  <c r="AO535" i="33"/>
  <c r="AO833" i="33"/>
  <c r="AO522" i="33"/>
  <c r="AO73" i="33"/>
  <c r="AO857" i="33"/>
  <c r="AO256" i="33"/>
  <c r="AO862" i="33"/>
  <c r="AO706" i="33"/>
  <c r="AO29" i="33"/>
  <c r="AO54" i="33"/>
  <c r="AO768" i="33"/>
  <c r="AO854" i="33"/>
  <c r="AO543" i="33"/>
  <c r="AO757" i="33"/>
  <c r="AO218" i="33"/>
  <c r="AO300" i="33"/>
  <c r="AO669" i="33"/>
  <c r="AO606" i="33"/>
  <c r="AO694" i="33"/>
  <c r="AO526" i="33"/>
  <c r="AO544" i="33"/>
  <c r="AO618" i="33"/>
  <c r="AO629" i="33"/>
  <c r="AO842" i="33"/>
  <c r="AO762" i="33"/>
  <c r="AO753" i="33"/>
  <c r="AO577" i="33"/>
  <c r="AO617" i="33"/>
  <c r="AO645" i="33"/>
  <c r="AO292" i="33"/>
  <c r="AO217" i="33"/>
  <c r="AO528" i="33"/>
  <c r="AO860" i="33"/>
  <c r="AO587" i="33"/>
  <c r="AO39" i="33"/>
  <c r="AO345" i="33"/>
  <c r="AO603" i="33"/>
  <c r="AO14" i="33"/>
  <c r="AO734" i="33"/>
  <c r="AO353" i="33"/>
  <c r="AO820" i="33"/>
  <c r="AO13" i="33"/>
  <c r="AO744" i="33"/>
  <c r="AO307" i="33"/>
  <c r="AO201" i="33"/>
  <c r="AO549" i="33"/>
  <c r="AO93" i="33"/>
  <c r="AO899" i="33"/>
  <c r="AO788" i="33"/>
  <c r="AO519" i="33"/>
  <c r="AO347" i="33"/>
  <c r="AO638" i="33"/>
  <c r="AO24" i="33"/>
  <c r="AO536" i="33"/>
  <c r="AO159" i="33"/>
  <c r="AO294" i="33"/>
  <c r="AO808" i="33"/>
  <c r="AO823" i="33"/>
  <c r="AO781" i="33"/>
  <c r="AO180" i="33"/>
  <c r="AO361" i="33"/>
  <c r="AO174" i="33"/>
  <c r="AO393" i="33"/>
  <c r="AO206" i="33"/>
  <c r="AO8" i="33"/>
  <c r="AO636" i="33"/>
  <c r="AO554" i="33"/>
  <c r="AO382" i="33"/>
  <c r="AO205" i="33"/>
  <c r="AO697" i="33"/>
  <c r="AO848" i="33"/>
  <c r="AO612" i="33"/>
  <c r="AO537" i="33"/>
  <c r="AO521" i="33"/>
  <c r="AO102" i="33"/>
  <c r="AO584" i="33"/>
  <c r="AO369" i="33"/>
  <c r="AO623" i="33"/>
  <c r="AO293" i="33"/>
  <c r="AO589" i="33"/>
  <c r="AO717" i="33"/>
  <c r="AO530" i="33"/>
  <c r="AO605" i="33"/>
  <c r="AO895" i="33"/>
  <c r="AO856" i="33"/>
  <c r="AO225" i="33"/>
  <c r="AO812" i="33"/>
  <c r="AO7" i="33"/>
  <c r="AO517" i="33"/>
  <c r="AJ222" i="33"/>
  <c r="AL222" i="33" s="1"/>
  <c r="AJ134" i="33"/>
  <c r="AL134" i="33" s="1"/>
  <c r="AJ236" i="33"/>
  <c r="AL236" i="33" s="1"/>
  <c r="AJ342" i="33"/>
  <c r="AL342" i="33" s="1"/>
  <c r="AJ150" i="33"/>
  <c r="AL150" i="33" s="1"/>
  <c r="AJ211" i="33"/>
  <c r="AL211" i="33" s="1"/>
  <c r="AJ386" i="33"/>
  <c r="AL386" i="33" s="1"/>
  <c r="AJ186" i="33"/>
  <c r="AL186" i="33" s="1"/>
  <c r="AJ229" i="33"/>
  <c r="AL229" i="33" s="1"/>
  <c r="AJ49" i="33"/>
  <c r="AL49" i="33" s="1"/>
  <c r="AJ146" i="33"/>
  <c r="AL146" i="33" s="1"/>
  <c r="AJ234" i="33"/>
  <c r="AL234" i="33" s="1"/>
  <c r="AJ337" i="33"/>
  <c r="AL337" i="33" s="1"/>
  <c r="AJ364" i="33"/>
  <c r="AL364" i="33" s="1"/>
  <c r="AJ303" i="33"/>
  <c r="AL303" i="33" s="1"/>
  <c r="AJ377" i="33"/>
  <c r="AL377" i="33" s="1"/>
  <c r="AJ356" i="33"/>
  <c r="AL356" i="33" s="1"/>
  <c r="AJ385" i="33"/>
  <c r="AL385" i="33" s="1"/>
  <c r="AJ255" i="33"/>
  <c r="AL255" i="33" s="1"/>
  <c r="AJ181" i="33"/>
  <c r="AL181" i="33" s="1"/>
  <c r="AJ379" i="33"/>
  <c r="AL379" i="33" s="1"/>
  <c r="AJ136" i="33"/>
  <c r="AL136" i="33" s="1"/>
  <c r="AJ391" i="33"/>
  <c r="AL391" i="33" s="1"/>
  <c r="AJ122" i="33"/>
  <c r="AL122" i="33" s="1"/>
  <c r="AJ9" i="33"/>
  <c r="AL9" i="33" s="1"/>
  <c r="AJ32" i="33"/>
  <c r="AL32" i="33" s="1"/>
  <c r="AJ199" i="33"/>
  <c r="AL199" i="33" s="1"/>
  <c r="AJ40" i="33"/>
  <c r="AL40" i="33" s="1"/>
  <c r="AJ171" i="33"/>
  <c r="AL171" i="33" s="1"/>
  <c r="AJ62" i="33"/>
  <c r="AL62" i="33" s="1"/>
  <c r="AJ384" i="33"/>
  <c r="AL384" i="33" s="1"/>
  <c r="AJ249" i="33"/>
  <c r="AL249" i="33" s="1"/>
  <c r="AJ194" i="33"/>
  <c r="AL194" i="33" s="1"/>
  <c r="AJ109" i="33"/>
  <c r="AL109" i="33" s="1"/>
  <c r="AJ290" i="33"/>
  <c r="AL290" i="33" s="1"/>
  <c r="AJ299" i="33"/>
  <c r="AL299" i="33" s="1"/>
  <c r="AJ184" i="33"/>
  <c r="AL184" i="33" s="1"/>
  <c r="AJ247" i="33"/>
  <c r="AL247" i="33" s="1"/>
  <c r="AJ170" i="33"/>
  <c r="AL170" i="33" s="1"/>
  <c r="AJ22" i="33"/>
  <c r="AL22" i="33" s="1"/>
  <c r="AJ117" i="33"/>
  <c r="AL117" i="33" s="1"/>
  <c r="AJ44" i="33"/>
  <c r="AL44" i="33" s="1"/>
  <c r="AJ221" i="33"/>
  <c r="AL221" i="33" s="1"/>
  <c r="AJ135" i="33"/>
  <c r="AL135" i="33" s="1"/>
  <c r="AJ111" i="33"/>
  <c r="AL111" i="33" s="1"/>
  <c r="AJ265" i="33"/>
  <c r="AL265" i="33" s="1"/>
  <c r="AJ166" i="33"/>
  <c r="AL166" i="33" s="1"/>
  <c r="AJ315" i="33"/>
  <c r="AL315" i="33" s="1"/>
  <c r="AJ378" i="33"/>
  <c r="AL378" i="33" s="1"/>
  <c r="AJ52" i="33"/>
  <c r="AL52" i="33" s="1"/>
  <c r="AJ26" i="33"/>
  <c r="AL26" i="33" s="1"/>
  <c r="AJ85" i="33"/>
  <c r="AL85" i="33" s="1"/>
  <c r="AJ38" i="33"/>
  <c r="AL38" i="33" s="1"/>
  <c r="AJ87" i="33"/>
  <c r="AL87" i="33" s="1"/>
  <c r="AJ50" i="33"/>
  <c r="AL50" i="33" s="1"/>
  <c r="AJ16" i="33"/>
  <c r="AL16" i="33" s="1"/>
  <c r="AJ208" i="33"/>
  <c r="AL208" i="33" s="1"/>
  <c r="AJ388" i="33"/>
  <c r="AL388" i="33" s="1"/>
  <c r="AJ297" i="33"/>
  <c r="AL297" i="33" s="1"/>
  <c r="AJ320" i="33"/>
  <c r="AL320" i="33" s="1"/>
  <c r="AJ31" i="33"/>
  <c r="AL31" i="33" s="1"/>
  <c r="AJ365" i="33"/>
  <c r="AL365" i="33" s="1"/>
  <c r="AJ173" i="33"/>
  <c r="AL173" i="33" s="1"/>
  <c r="AJ179" i="33"/>
  <c r="AL179" i="33" s="1"/>
  <c r="AJ261" i="33"/>
  <c r="AL261" i="33" s="1"/>
  <c r="AJ213" i="33"/>
  <c r="AL213" i="33" s="1"/>
  <c r="AJ10" i="33"/>
  <c r="AL10" i="33" s="1"/>
  <c r="AJ267" i="33"/>
  <c r="AL267" i="33" s="1"/>
  <c r="AJ72" i="33"/>
  <c r="AL72" i="33" s="1"/>
  <c r="AJ336" i="33"/>
  <c r="AL336" i="33" s="1"/>
  <c r="AJ90" i="33"/>
  <c r="AL90" i="33" s="1"/>
  <c r="AJ138" i="33"/>
  <c r="AL138" i="33" s="1"/>
  <c r="AJ357" i="33"/>
  <c r="AL357" i="33" s="1"/>
  <c r="AJ152" i="33"/>
  <c r="AL152" i="33" s="1"/>
  <c r="AJ331" i="33"/>
  <c r="AL331" i="33" s="1"/>
  <c r="AJ120" i="33"/>
  <c r="AL120" i="33" s="1"/>
  <c r="AJ372" i="33"/>
  <c r="AL372" i="33" s="1"/>
  <c r="AJ318" i="33"/>
  <c r="AL318" i="33" s="1"/>
  <c r="AJ149" i="33"/>
  <c r="AL149" i="33" s="1"/>
  <c r="AJ164" i="33"/>
  <c r="AL164" i="33" s="1"/>
  <c r="AJ375" i="33"/>
  <c r="AL375" i="33" s="1"/>
  <c r="AJ723" i="33"/>
  <c r="AL723" i="33" s="1"/>
  <c r="AJ63" i="33"/>
  <c r="AL63" i="33" s="1"/>
  <c r="AJ88" i="33"/>
  <c r="AL88" i="33" s="1"/>
  <c r="AJ137" i="33"/>
  <c r="AL137" i="33" s="1"/>
  <c r="AJ107" i="33"/>
  <c r="AL107" i="33" s="1"/>
  <c r="AJ780" i="33"/>
  <c r="AL780" i="33" s="1"/>
  <c r="AJ223" i="33"/>
  <c r="AL223" i="33" s="1"/>
  <c r="AJ283" i="33"/>
  <c r="AL283" i="33" s="1"/>
  <c r="AJ56" i="33"/>
  <c r="AL56" i="33" s="1"/>
  <c r="AJ761" i="33"/>
  <c r="AL761" i="33" s="1"/>
  <c r="AJ312" i="33"/>
  <c r="AJ263" i="33"/>
  <c r="AJ516" i="33"/>
  <c r="AL516" i="33" s="1"/>
  <c r="AJ564" i="33"/>
  <c r="AL564" i="33" s="1"/>
  <c r="AJ791" i="33"/>
  <c r="AL791" i="33" s="1"/>
  <c r="AJ873" i="33"/>
  <c r="AL873" i="33" s="1"/>
  <c r="AJ866" i="33"/>
  <c r="AL866" i="33" s="1"/>
  <c r="AJ532" i="33"/>
  <c r="AL532" i="33" s="1"/>
  <c r="AJ675" i="33"/>
  <c r="AL675" i="33" s="1"/>
  <c r="AJ870" i="33"/>
  <c r="AL870" i="33" s="1"/>
  <c r="AJ698" i="33"/>
  <c r="AL698" i="33" s="1"/>
  <c r="AJ651" i="33"/>
  <c r="AL651" i="33" s="1"/>
  <c r="AJ838" i="33"/>
  <c r="AL838" i="33" s="1"/>
  <c r="AJ907" i="33"/>
  <c r="AL907" i="33" s="1"/>
  <c r="AJ758" i="33"/>
  <c r="AL758" i="33" s="1"/>
  <c r="AJ774" i="33"/>
  <c r="AL774" i="33" s="1"/>
  <c r="AJ387" i="33"/>
  <c r="AJ392" i="33"/>
  <c r="AJ775" i="33"/>
  <c r="AL775" i="33" s="1"/>
  <c r="AJ686" i="33"/>
  <c r="AL686" i="33" s="1"/>
  <c r="AJ841" i="33"/>
  <c r="AL841" i="33" s="1"/>
  <c r="AJ828" i="33"/>
  <c r="AL828" i="33" s="1"/>
  <c r="AJ767" i="33"/>
  <c r="AL767" i="33" s="1"/>
  <c r="AJ533" i="33"/>
  <c r="AL533" i="33" s="1"/>
  <c r="AJ621" i="33"/>
  <c r="AL621" i="33" s="1"/>
  <c r="AJ819" i="33"/>
  <c r="AL819" i="33" s="1"/>
  <c r="AJ657" i="33"/>
  <c r="AL657" i="33" s="1"/>
  <c r="AJ89" i="33"/>
  <c r="AJ826" i="33"/>
  <c r="AL826" i="33" s="1"/>
  <c r="AJ874" i="33"/>
  <c r="AL874" i="33" s="1"/>
  <c r="AJ637" i="33"/>
  <c r="AL637" i="33" s="1"/>
  <c r="AJ581" i="33"/>
  <c r="AL581" i="33" s="1"/>
  <c r="AJ684" i="33"/>
  <c r="AL684" i="33" s="1"/>
  <c r="AJ725" i="33"/>
  <c r="AL725" i="33" s="1"/>
  <c r="AJ529" i="33"/>
  <c r="AL529" i="33" s="1"/>
  <c r="AJ709" i="33"/>
  <c r="AL709" i="33" s="1"/>
  <c r="AJ722" i="33"/>
  <c r="AL722" i="33" s="1"/>
  <c r="AJ328" i="33"/>
  <c r="AJ309" i="33"/>
  <c r="AJ556" i="33"/>
  <c r="AL556" i="33" s="1"/>
  <c r="AJ779" i="33"/>
  <c r="AL779" i="33" s="1"/>
  <c r="AJ881" i="33"/>
  <c r="AL881" i="33" s="1"/>
  <c r="AJ647" i="33"/>
  <c r="AL647" i="33" s="1"/>
  <c r="AJ580" i="33"/>
  <c r="AL580" i="33" s="1"/>
  <c r="AJ567" i="33"/>
  <c r="AL567" i="33" s="1"/>
  <c r="AJ898" i="33"/>
  <c r="AL898" i="33" s="1"/>
  <c r="AJ818" i="33"/>
  <c r="AL818" i="33" s="1"/>
  <c r="AJ668" i="33"/>
  <c r="AL668" i="33" s="1"/>
  <c r="AJ672" i="33"/>
  <c r="AL672" i="33" s="1"/>
  <c r="AJ608" i="33"/>
  <c r="AL608" i="33" s="1"/>
  <c r="AJ748" i="33"/>
  <c r="AL748" i="33" s="1"/>
  <c r="AJ793" i="33"/>
  <c r="AL793" i="33" s="1"/>
  <c r="AJ583" i="33"/>
  <c r="AL583" i="33" s="1"/>
  <c r="AJ683" i="33"/>
  <c r="AL683" i="33" s="1"/>
  <c r="AJ705" i="33"/>
  <c r="AL705" i="33" s="1"/>
  <c r="AJ699" i="33"/>
  <c r="AL699" i="33" s="1"/>
  <c r="AJ771" i="33"/>
  <c r="AL771" i="33" s="1"/>
  <c r="AJ227" i="33"/>
  <c r="AL227" i="33" s="1"/>
  <c r="AJ586" i="33"/>
  <c r="AL586" i="33" s="1"/>
  <c r="AJ510" i="33"/>
  <c r="AL510" i="33" s="1"/>
  <c r="AJ813" i="33"/>
  <c r="AL813" i="33" s="1"/>
  <c r="AJ769" i="33"/>
  <c r="AL769" i="33" s="1"/>
  <c r="AJ892" i="33"/>
  <c r="AL892" i="33" s="1"/>
  <c r="AJ730" i="33"/>
  <c r="AL730" i="33" s="1"/>
  <c r="AJ759" i="33"/>
  <c r="AL759" i="33" s="1"/>
  <c r="AJ635" i="33"/>
  <c r="AL635" i="33" s="1"/>
  <c r="AJ867" i="33"/>
  <c r="AL867" i="33" s="1"/>
  <c r="AJ764" i="33"/>
  <c r="AL764" i="33" s="1"/>
  <c r="AJ367" i="33"/>
  <c r="AL367" i="33" s="1"/>
  <c r="AJ738" i="33"/>
  <c r="AL738" i="33" s="1"/>
  <c r="AJ591" i="33"/>
  <c r="AL591" i="33" s="1"/>
  <c r="AJ861" i="33"/>
  <c r="AL861" i="33" s="1"/>
  <c r="AJ574" i="33"/>
  <c r="AL574" i="33" s="1"/>
  <c r="AJ732" i="33"/>
  <c r="AL732" i="33" s="1"/>
  <c r="AJ579" i="33"/>
  <c r="AL579" i="33" s="1"/>
  <c r="AJ794" i="33"/>
  <c r="AL794" i="33" s="1"/>
  <c r="AJ901" i="33"/>
  <c r="AL901" i="33" s="1"/>
  <c r="AJ553" i="33"/>
  <c r="AL553" i="33" s="1"/>
  <c r="AJ602" i="33"/>
  <c r="AL602" i="33" s="1"/>
  <c r="AJ604" i="33"/>
  <c r="AL604" i="33" s="1"/>
  <c r="AJ836" i="33"/>
  <c r="AL836" i="33" s="1"/>
  <c r="AJ887" i="33"/>
  <c r="AL887" i="33" s="1"/>
  <c r="AJ716" i="33"/>
  <c r="AL716" i="33" s="1"/>
  <c r="AJ701" i="33"/>
  <c r="AL701" i="33" s="1"/>
  <c r="AJ790" i="33"/>
  <c r="AL790" i="33" s="1"/>
  <c r="AJ802" i="33"/>
  <c r="AL802" i="33" s="1"/>
  <c r="AJ743" i="33"/>
  <c r="AL743" i="33" s="1"/>
  <c r="AJ182" i="33"/>
  <c r="AL182" i="33" s="1"/>
  <c r="AJ176" i="33"/>
  <c r="AL176" i="33" s="1"/>
  <c r="AJ289" i="33"/>
  <c r="AL289" i="33" s="1"/>
  <c r="AJ383" i="33"/>
  <c r="AL383" i="33" s="1"/>
  <c r="AJ525" i="33"/>
  <c r="AL525" i="33" s="1"/>
  <c r="AJ540" i="33"/>
  <c r="AL540" i="33" s="1"/>
  <c r="AJ632" i="33"/>
  <c r="AL632" i="33" s="1"/>
  <c r="AJ814" i="33"/>
  <c r="AL814" i="33" s="1"/>
  <c r="AJ282" i="33"/>
  <c r="AL282" i="33" s="1"/>
  <c r="AJ563" i="33"/>
  <c r="AL563" i="33" s="1"/>
  <c r="AJ285" i="33"/>
  <c r="AL285" i="33" s="1"/>
  <c r="AJ209" i="33"/>
  <c r="AL209" i="33" s="1"/>
  <c r="AJ611" i="33"/>
  <c r="AL611" i="33" s="1"/>
  <c r="AJ880" i="33"/>
  <c r="AL880" i="33" s="1"/>
  <c r="AJ561" i="33"/>
  <c r="AL561" i="33" s="1"/>
  <c r="AJ212" i="33"/>
  <c r="AL212" i="33" s="1"/>
  <c r="AJ665" i="33"/>
  <c r="AL665" i="33" s="1"/>
  <c r="AJ273" i="33"/>
  <c r="AL273" i="33" s="1"/>
  <c r="AJ177" i="33"/>
  <c r="AL177" i="33" s="1"/>
  <c r="AJ348" i="33"/>
  <c r="AL348" i="33" s="1"/>
  <c r="AJ871" i="33"/>
  <c r="AL871" i="33" s="1"/>
  <c r="AJ370" i="33"/>
  <c r="AL370" i="33" s="1"/>
  <c r="AJ34" i="33"/>
  <c r="AL34" i="33" s="1"/>
  <c r="AJ664" i="33"/>
  <c r="AL664" i="33" s="1"/>
  <c r="AJ803" i="33"/>
  <c r="AL803" i="33" s="1"/>
  <c r="AJ380" i="33"/>
  <c r="AL380" i="33" s="1"/>
  <c r="AJ3" i="33"/>
  <c r="AL3" i="33" s="1"/>
  <c r="AJ879" i="33"/>
  <c r="AL879" i="33" s="1"/>
  <c r="AJ877" i="33"/>
  <c r="AL877" i="33" s="1"/>
  <c r="AJ118" i="33"/>
  <c r="AL118" i="33" s="1"/>
  <c r="AJ100" i="33"/>
  <c r="AL100" i="33" s="1"/>
  <c r="AJ727" i="33"/>
  <c r="AL727" i="33" s="1"/>
  <c r="AJ252" i="33"/>
  <c r="AL252" i="33" s="1"/>
  <c r="AJ569" i="33"/>
  <c r="AL569" i="33" s="1"/>
  <c r="AJ48" i="33"/>
  <c r="AL48" i="33" s="1"/>
  <c r="AJ689" i="33"/>
  <c r="AL689" i="33" s="1"/>
  <c r="AJ703" i="33"/>
  <c r="AL703" i="33" s="1"/>
  <c r="AJ776" i="33"/>
  <c r="AL776" i="33" s="1"/>
  <c r="AJ800" i="33"/>
  <c r="AL800" i="33" s="1"/>
  <c r="AJ832" i="33"/>
  <c r="AL832" i="33" s="1"/>
  <c r="AJ745" i="33"/>
  <c r="AL745" i="33" s="1"/>
  <c r="AJ512" i="33"/>
  <c r="AL512" i="33" s="1"/>
  <c r="AJ741" i="33"/>
  <c r="AL741" i="33" s="1"/>
  <c r="AJ557" i="33"/>
  <c r="AL557" i="33" s="1"/>
  <c r="AJ144" i="33"/>
  <c r="AL144" i="33" s="1"/>
  <c r="AJ654" i="33"/>
  <c r="AL654" i="33" s="1"/>
  <c r="AJ17" i="33"/>
  <c r="AL17" i="33" s="1"/>
  <c r="AJ165" i="33"/>
  <c r="AL165" i="33" s="1"/>
  <c r="AJ220" i="33"/>
  <c r="AL220" i="33" s="1"/>
  <c r="AJ231" i="33"/>
  <c r="AL231" i="33" s="1"/>
  <c r="AJ95" i="33"/>
  <c r="AL95" i="33" s="1"/>
  <c r="AJ233" i="33"/>
  <c r="AL233" i="33" s="1"/>
  <c r="AJ20" i="33"/>
  <c r="AL20" i="33" s="1"/>
  <c r="AJ607" i="33"/>
  <c r="AL607" i="33" s="1"/>
  <c r="AJ872" i="33"/>
  <c r="AL872" i="33" s="1"/>
  <c r="AJ585" i="33"/>
  <c r="AL585" i="33" s="1"/>
  <c r="AJ168" i="33"/>
  <c r="AL168" i="33" s="1"/>
  <c r="AJ720" i="33"/>
  <c r="AL720" i="33" s="1"/>
  <c r="AJ139" i="33"/>
  <c r="AL139" i="33" s="1"/>
  <c r="AJ840" i="33"/>
  <c r="AL840" i="33" s="1"/>
  <c r="AJ795" i="33"/>
  <c r="AL795" i="33" s="1"/>
  <c r="AJ616" i="33"/>
  <c r="AL616" i="33" s="1"/>
  <c r="AJ140" i="33"/>
  <c r="AL140" i="33" s="1"/>
  <c r="AJ518" i="33"/>
  <c r="AL518" i="33" s="1"/>
  <c r="AJ203" i="33"/>
  <c r="AL203" i="33" s="1"/>
  <c r="AJ902" i="33"/>
  <c r="AL902" i="33" s="1"/>
  <c r="AJ648" i="33"/>
  <c r="AL648" i="33" s="1"/>
  <c r="AJ147" i="33"/>
  <c r="AL147" i="33" s="1"/>
  <c r="AJ639" i="33"/>
  <c r="AL639" i="33" s="1"/>
  <c r="AJ559" i="33"/>
  <c r="AL559" i="33" s="1"/>
  <c r="AJ811" i="33"/>
  <c r="AL811" i="33" s="1"/>
  <c r="AJ279" i="33"/>
  <c r="AL279" i="33" s="1"/>
  <c r="AJ550" i="33"/>
  <c r="AL550" i="33" s="1"/>
  <c r="AJ548" i="33"/>
  <c r="AL548" i="33" s="1"/>
  <c r="AJ78" i="33"/>
  <c r="AL78" i="33" s="1"/>
  <c r="AJ897" i="33"/>
  <c r="AL897" i="33" s="1"/>
  <c r="AJ830" i="33"/>
  <c r="AL830" i="33" s="1"/>
  <c r="AJ655" i="33"/>
  <c r="AL655" i="33" s="1"/>
  <c r="AJ846" i="33"/>
  <c r="AL846" i="33" s="1"/>
  <c r="AJ626" i="33"/>
  <c r="AL626" i="33" s="1"/>
  <c r="AJ77" i="33"/>
  <c r="AL77" i="33" s="1"/>
  <c r="AJ98" i="33"/>
  <c r="AL98" i="33" s="1"/>
  <c r="AJ596" i="33"/>
  <c r="AL596" i="33" s="1"/>
  <c r="AJ305" i="33"/>
  <c r="AL305" i="33" s="1"/>
  <c r="AJ324" i="33"/>
  <c r="AL324" i="33" s="1"/>
  <c r="AJ749" i="33"/>
  <c r="AL749" i="33" s="1"/>
  <c r="AJ787" i="33"/>
  <c r="AL787" i="33" s="1"/>
  <c r="AJ690" i="33"/>
  <c r="AL690" i="33" s="1"/>
  <c r="AJ640" i="33"/>
  <c r="AL640" i="33" s="1"/>
  <c r="AJ61" i="33"/>
  <c r="AL61" i="33" s="1"/>
  <c r="AJ570" i="33"/>
  <c r="AL570" i="33" s="1"/>
  <c r="AJ582" i="33"/>
  <c r="AL582" i="33" s="1"/>
  <c r="AJ104" i="33"/>
  <c r="AL104" i="33" s="1"/>
  <c r="AJ302" i="33"/>
  <c r="AL302" i="33" s="1"/>
  <c r="AJ889" i="33"/>
  <c r="AL889" i="33" s="1"/>
  <c r="AJ351" i="33"/>
  <c r="AL351" i="33" s="1"/>
  <c r="AJ259" i="33"/>
  <c r="AL259" i="33" s="1"/>
  <c r="AJ11" i="33"/>
  <c r="AL11" i="33" s="1"/>
  <c r="AJ677" i="33"/>
  <c r="AL677" i="33" s="1"/>
  <c r="AJ710" i="33"/>
  <c r="AL710" i="33" s="1"/>
  <c r="AJ314" i="33"/>
  <c r="AL314" i="33" s="1"/>
  <c r="AJ792" i="33"/>
  <c r="AL792" i="33" s="1"/>
  <c r="AJ562" i="33"/>
  <c r="AL562" i="33" s="1"/>
  <c r="AJ376" i="33"/>
  <c r="AL376" i="33" s="1"/>
  <c r="AJ355" i="33"/>
  <c r="AL355" i="33" s="1"/>
  <c r="AJ18" i="33"/>
  <c r="AL18" i="33" s="1"/>
  <c r="AJ752" i="33"/>
  <c r="AL752" i="33" s="1"/>
  <c r="AJ123" i="33"/>
  <c r="AL123" i="33" s="1"/>
  <c r="AJ81" i="33"/>
  <c r="AL81" i="33" s="1"/>
  <c r="AJ751" i="33"/>
  <c r="AL751" i="33" s="1"/>
  <c r="AJ527" i="33"/>
  <c r="AL527" i="33" s="1"/>
  <c r="AJ724" i="33"/>
  <c r="AL724" i="33" s="1"/>
  <c r="AJ900" i="33"/>
  <c r="AL900" i="33" s="1"/>
  <c r="AJ301" i="33"/>
  <c r="AL301" i="33" s="1"/>
  <c r="AJ896" i="33"/>
  <c r="AL896" i="33" s="1"/>
  <c r="AJ804" i="33"/>
  <c r="AL804" i="33" s="1"/>
  <c r="AJ754" i="33"/>
  <c r="AL754" i="33" s="1"/>
  <c r="AJ53" i="33"/>
  <c r="AL53" i="33" s="1"/>
  <c r="AJ822" i="33"/>
  <c r="AL822" i="33" s="1"/>
  <c r="AJ133" i="33"/>
  <c r="AL133" i="33" s="1"/>
  <c r="AJ275" i="33"/>
  <c r="AL275" i="33" s="1"/>
  <c r="AJ903" i="33"/>
  <c r="AL903" i="33" s="1"/>
  <c r="AJ588" i="33"/>
  <c r="AL588" i="33" s="1"/>
  <c r="AJ731" i="33"/>
  <c r="AL731" i="33" s="1"/>
  <c r="AJ673" i="33"/>
  <c r="AL673" i="33" s="1"/>
  <c r="AJ726" i="33"/>
  <c r="AL726" i="33" s="1"/>
  <c r="AJ735" i="33"/>
  <c r="AL735" i="33" s="1"/>
  <c r="AJ855" i="33"/>
  <c r="AL855" i="33" s="1"/>
  <c r="AJ656" i="33"/>
  <c r="AL656" i="33" s="1"/>
  <c r="AJ572" i="33"/>
  <c r="AL572" i="33" s="1"/>
  <c r="AJ148" i="33"/>
  <c r="AL148" i="33" s="1"/>
  <c r="AJ371" i="33"/>
  <c r="AL371" i="33" s="1"/>
  <c r="AJ125" i="33"/>
  <c r="AL125" i="33" s="1"/>
  <c r="AJ827" i="33"/>
  <c r="AL827" i="33" s="1"/>
  <c r="AJ25" i="33"/>
  <c r="AL25" i="33" s="1"/>
  <c r="AJ363" i="33"/>
  <c r="AL363" i="33" s="1"/>
  <c r="AJ343" i="33"/>
  <c r="AL343" i="33" s="1"/>
  <c r="AJ359" i="33"/>
  <c r="AL359" i="33" s="1"/>
  <c r="AJ575" i="33"/>
  <c r="AL575" i="33" s="1"/>
  <c r="AJ766" i="33"/>
  <c r="AL766" i="33" s="1"/>
  <c r="AJ524" i="33"/>
  <c r="AL524" i="33" s="1"/>
  <c r="AJ535" i="33"/>
  <c r="AL535" i="33" s="1"/>
  <c r="AJ833" i="33"/>
  <c r="AL833" i="33" s="1"/>
  <c r="AJ522" i="33"/>
  <c r="AL522" i="33" s="1"/>
  <c r="AJ73" i="33"/>
  <c r="AL73" i="33" s="1"/>
  <c r="AJ857" i="33"/>
  <c r="AL857" i="33" s="1"/>
  <c r="AJ256" i="33"/>
  <c r="AL256" i="33" s="1"/>
  <c r="AJ862" i="33"/>
  <c r="AL862" i="33" s="1"/>
  <c r="AJ706" i="33"/>
  <c r="AL706" i="33" s="1"/>
  <c r="AJ29" i="33"/>
  <c r="AL29" i="33" s="1"/>
  <c r="AJ54" i="33"/>
  <c r="AL54" i="33" s="1"/>
  <c r="AJ768" i="33"/>
  <c r="AL768" i="33" s="1"/>
  <c r="AJ854" i="33"/>
  <c r="AL854" i="33" s="1"/>
  <c r="AJ543" i="33"/>
  <c r="AL543" i="33" s="1"/>
  <c r="AJ757" i="33"/>
  <c r="AL757" i="33" s="1"/>
  <c r="AJ218" i="33"/>
  <c r="AL218" i="33" s="1"/>
  <c r="AJ300" i="33"/>
  <c r="AL300" i="33" s="1"/>
  <c r="AJ669" i="33"/>
  <c r="AL669" i="33" s="1"/>
  <c r="AJ606" i="33"/>
  <c r="AL606" i="33" s="1"/>
  <c r="AJ694" i="33"/>
  <c r="AL694" i="33" s="1"/>
  <c r="AJ526" i="33"/>
  <c r="AL526" i="33" s="1"/>
  <c r="AJ544" i="33"/>
  <c r="AL544" i="33" s="1"/>
  <c r="AJ618" i="33"/>
  <c r="AL618" i="33" s="1"/>
  <c r="AJ629" i="33"/>
  <c r="AL629" i="33" s="1"/>
  <c r="AJ842" i="33"/>
  <c r="AL842" i="33" s="1"/>
  <c r="AJ762" i="33"/>
  <c r="AL762" i="33" s="1"/>
  <c r="AJ753" i="33"/>
  <c r="AL753" i="33" s="1"/>
  <c r="AJ577" i="33"/>
  <c r="AL577" i="33" s="1"/>
  <c r="AJ617" i="33"/>
  <c r="AL617" i="33" s="1"/>
  <c r="AJ645" i="33"/>
  <c r="AL645" i="33" s="1"/>
  <c r="AJ292" i="33"/>
  <c r="AL292" i="33" s="1"/>
  <c r="AJ217" i="33"/>
  <c r="AL217" i="33" s="1"/>
  <c r="AJ528" i="33"/>
  <c r="AL528" i="33" s="1"/>
  <c r="AJ860" i="33"/>
  <c r="AL860" i="33" s="1"/>
  <c r="AJ587" i="33"/>
  <c r="AL587" i="33" s="1"/>
  <c r="AJ39" i="33"/>
  <c r="AL39" i="33" s="1"/>
  <c r="AJ345" i="33"/>
  <c r="AL345" i="33" s="1"/>
  <c r="AJ603" i="33"/>
  <c r="AL603" i="33" s="1"/>
  <c r="AJ14" i="33"/>
  <c r="AL14" i="33" s="1"/>
  <c r="AJ734" i="33"/>
  <c r="AL734" i="33" s="1"/>
  <c r="AJ353" i="33"/>
  <c r="AL353" i="33" s="1"/>
  <c r="AJ820" i="33"/>
  <c r="AL820" i="33" s="1"/>
  <c r="AJ307" i="33"/>
  <c r="AL307" i="33" s="1"/>
  <c r="AJ201" i="33"/>
  <c r="AL201" i="33" s="1"/>
  <c r="AJ549" i="33"/>
  <c r="AL549" i="33" s="1"/>
  <c r="AJ93" i="33"/>
  <c r="AL93" i="33" s="1"/>
  <c r="AJ899" i="33"/>
  <c r="AL899" i="33" s="1"/>
  <c r="AJ788" i="33"/>
  <c r="AL788" i="33" s="1"/>
  <c r="AJ519" i="33"/>
  <c r="AL519" i="33" s="1"/>
  <c r="AJ347" i="33"/>
  <c r="AL347" i="33" s="1"/>
  <c r="AJ638" i="33"/>
  <c r="AL638" i="33" s="1"/>
  <c r="AJ24" i="33"/>
  <c r="AL24" i="33" s="1"/>
  <c r="AJ536" i="33"/>
  <c r="AL536" i="33" s="1"/>
  <c r="AJ159" i="33"/>
  <c r="AL159" i="33" s="1"/>
  <c r="AJ294" i="33"/>
  <c r="AJ808" i="33"/>
  <c r="AJ823" i="33"/>
  <c r="AL823" i="33" s="1"/>
  <c r="AJ781" i="33"/>
  <c r="AL781" i="33" s="1"/>
  <c r="AJ180" i="33"/>
  <c r="AL180" i="33" s="1"/>
  <c r="AJ361" i="33"/>
  <c r="AL361" i="33" s="1"/>
  <c r="AJ174" i="33"/>
  <c r="AL174" i="33" s="1"/>
  <c r="AJ393" i="33"/>
  <c r="AL393" i="33" s="1"/>
  <c r="AJ206" i="33"/>
  <c r="AJ8" i="33"/>
  <c r="AL8" i="33" s="1"/>
  <c r="AJ636" i="33"/>
  <c r="AL636" i="33" s="1"/>
  <c r="AJ554" i="33"/>
  <c r="AL554" i="33" s="1"/>
  <c r="AJ382" i="33"/>
  <c r="AL382" i="33" s="1"/>
  <c r="AJ205" i="33"/>
  <c r="AL205" i="33" s="1"/>
  <c r="AJ697" i="33"/>
  <c r="AL697" i="33" s="1"/>
  <c r="AJ848" i="33"/>
  <c r="AL848" i="33" s="1"/>
  <c r="AJ612" i="33"/>
  <c r="AL612" i="33" s="1"/>
  <c r="AJ537" i="33"/>
  <c r="AL537" i="33" s="1"/>
  <c r="AJ521" i="33"/>
  <c r="AL521" i="33" s="1"/>
  <c r="AJ102" i="33"/>
  <c r="AL102" i="33" s="1"/>
  <c r="AJ584" i="33"/>
  <c r="AL584" i="33" s="1"/>
  <c r="AJ369" i="33"/>
  <c r="AL369" i="33" s="1"/>
  <c r="AJ623" i="33"/>
  <c r="AL623" i="33" s="1"/>
  <c r="AJ293" i="33"/>
  <c r="AL293" i="33" s="1"/>
  <c r="AJ589" i="33"/>
  <c r="AL589" i="33" s="1"/>
  <c r="AJ717" i="33"/>
  <c r="AL717" i="33" s="1"/>
  <c r="AJ530" i="33"/>
  <c r="AJ605" i="33"/>
  <c r="AL605" i="33" s="1"/>
  <c r="AJ895" i="33"/>
  <c r="AL895" i="33" s="1"/>
  <c r="AJ856" i="33"/>
  <c r="AL856" i="33" s="1"/>
  <c r="AJ225" i="33"/>
  <c r="AJ812" i="33"/>
  <c r="AL812" i="33" s="1"/>
  <c r="AJ7" i="33"/>
  <c r="AL7" i="33" s="1"/>
  <c r="F3" i="35" l="1"/>
  <c r="AJ523" i="33"/>
  <c r="AJ541" i="33"/>
  <c r="AL541" i="33" s="1"/>
  <c r="AJ35" i="33"/>
  <c r="AL35" i="33" s="1"/>
  <c r="AJ571" i="33"/>
  <c r="AL571" i="33" s="1"/>
  <c r="AJ64" i="33"/>
  <c r="AL64" i="33" s="1"/>
  <c r="AJ75" i="33"/>
  <c r="AL75" i="33" s="1"/>
  <c r="AJ590" i="33"/>
  <c r="AJ594" i="33"/>
  <c r="AJ595" i="33"/>
  <c r="AL595" i="33" s="1"/>
  <c r="AJ615" i="33"/>
  <c r="AJ622" i="33"/>
  <c r="AL622" i="33" s="1"/>
  <c r="AJ627" i="33"/>
  <c r="AL627" i="33" s="1"/>
  <c r="AJ116" i="33"/>
  <c r="AL116" i="33" s="1"/>
  <c r="AJ642" i="33"/>
  <c r="AJ652" i="33"/>
  <c r="AJ154" i="33"/>
  <c r="AL154" i="33" s="1"/>
  <c r="AJ158" i="33"/>
  <c r="AL158" i="33" s="1"/>
  <c r="AJ671" i="33"/>
  <c r="AL671" i="33" s="1"/>
  <c r="AJ691" i="33"/>
  <c r="AL691" i="33" s="1"/>
  <c r="AJ742" i="33"/>
  <c r="AL742" i="33" s="1"/>
  <c r="AJ230" i="33"/>
  <c r="AL230" i="33" s="1"/>
  <c r="AJ239" i="33"/>
  <c r="AL239" i="33" s="1"/>
  <c r="AJ765" i="33"/>
  <c r="AL765" i="33" s="1"/>
  <c r="AJ253" i="33"/>
  <c r="AL253" i="33" s="1"/>
  <c r="AJ250" i="33"/>
  <c r="AL250" i="33" s="1"/>
  <c r="AJ782" i="33"/>
  <c r="AL782" i="33" s="1"/>
  <c r="AJ257" i="33"/>
  <c r="AJ258" i="33"/>
  <c r="AL258" i="33" s="1"/>
  <c r="AJ789" i="33"/>
  <c r="AL789" i="33" s="1"/>
  <c r="AJ798" i="33"/>
  <c r="AL798" i="33" s="1"/>
  <c r="AJ277" i="33"/>
  <c r="AL277" i="33" s="1"/>
  <c r="AJ807" i="33"/>
  <c r="AL807" i="33" s="1"/>
  <c r="AJ839" i="33"/>
  <c r="AL839" i="33" s="1"/>
  <c r="AJ843" i="33"/>
  <c r="AL843" i="33" s="1"/>
  <c r="AJ845" i="33"/>
  <c r="AL845" i="33" s="1"/>
  <c r="AJ850" i="33"/>
  <c r="AL850" i="33" s="1"/>
  <c r="AJ859" i="33"/>
  <c r="AL859" i="33" s="1"/>
  <c r="AJ876" i="33"/>
  <c r="AL876" i="33" s="1"/>
  <c r="AJ360" i="33"/>
  <c r="AL360" i="33" s="1"/>
  <c r="AJ513" i="33"/>
  <c r="AJ545" i="33"/>
  <c r="AJ47" i="33"/>
  <c r="AL47" i="33" s="1"/>
  <c r="AJ568" i="33"/>
  <c r="AL568" i="33" s="1"/>
  <c r="AJ69" i="33"/>
  <c r="AL69" i="33" s="1"/>
  <c r="AJ80" i="33"/>
  <c r="AL80" i="33" s="1"/>
  <c r="AJ83" i="33"/>
  <c r="AL83" i="33" s="1"/>
  <c r="AJ84" i="33"/>
  <c r="AL84" i="33" s="1"/>
  <c r="AJ598" i="33"/>
  <c r="AL598" i="33" s="1"/>
  <c r="AJ597" i="33"/>
  <c r="AL597" i="33" s="1"/>
  <c r="AJ96" i="33"/>
  <c r="AL96" i="33" s="1"/>
  <c r="AJ113" i="33"/>
  <c r="AL113" i="33" s="1"/>
  <c r="AJ119" i="33"/>
  <c r="AL119" i="33" s="1"/>
  <c r="AJ121" i="33"/>
  <c r="AL121" i="33" s="1"/>
  <c r="AJ643" i="33"/>
  <c r="AJ649" i="33"/>
  <c r="AL649" i="33" s="1"/>
  <c r="AJ143" i="33"/>
  <c r="AL143" i="33" s="1"/>
  <c r="AJ663" i="33"/>
  <c r="AL663" i="33" s="1"/>
  <c r="AJ155" i="33"/>
  <c r="AL155" i="33" s="1"/>
  <c r="AJ160" i="33"/>
  <c r="AL160" i="33" s="1"/>
  <c r="AJ195" i="33"/>
  <c r="AL195" i="33" s="1"/>
  <c r="AJ198" i="33"/>
  <c r="AL198" i="33" s="1"/>
  <c r="AJ202" i="33"/>
  <c r="AL202" i="33" s="1"/>
  <c r="AJ719" i="33"/>
  <c r="AL719" i="33" s="1"/>
  <c r="AJ204" i="33"/>
  <c r="AL204" i="33" s="1"/>
  <c r="AJ226" i="33"/>
  <c r="AL226" i="33" s="1"/>
  <c r="AJ238" i="33"/>
  <c r="AL238" i="33" s="1"/>
  <c r="AJ243" i="33"/>
  <c r="AL243" i="33" s="1"/>
  <c r="AJ254" i="33"/>
  <c r="AL254" i="33" s="1"/>
  <c r="AJ276" i="33"/>
  <c r="AL276" i="33" s="1"/>
  <c r="AJ284" i="33"/>
  <c r="AL284" i="33" s="1"/>
  <c r="AJ810" i="33"/>
  <c r="AL810" i="33" s="1"/>
  <c r="AJ817" i="33"/>
  <c r="AL817" i="33" s="1"/>
  <c r="AJ298" i="33"/>
  <c r="AL298" i="33" s="1"/>
  <c r="AJ825" i="33"/>
  <c r="AJ824" i="33"/>
  <c r="AL824" i="33" s="1"/>
  <c r="AJ858" i="33"/>
  <c r="AL858" i="33" s="1"/>
  <c r="AJ341" i="33"/>
  <c r="AL341" i="33" s="1"/>
  <c r="AJ349" i="33"/>
  <c r="AL349" i="33" s="1"/>
  <c r="AJ362" i="33"/>
  <c r="AL362" i="33" s="1"/>
  <c r="AJ884" i="33"/>
  <c r="AL884" i="33" s="1"/>
  <c r="AJ508" i="33"/>
  <c r="AL508" i="33" s="1"/>
  <c r="AJ511" i="33"/>
  <c r="AL511" i="33" s="1"/>
  <c r="AJ509" i="33"/>
  <c r="AL509" i="33" s="1"/>
  <c r="AJ546" i="33"/>
  <c r="AL546" i="33" s="1"/>
  <c r="AJ55" i="33"/>
  <c r="AL55" i="33" s="1"/>
  <c r="AJ57" i="33"/>
  <c r="AL57" i="33" s="1"/>
  <c r="AJ59" i="33"/>
  <c r="AL59" i="33" s="1"/>
  <c r="AJ60" i="33"/>
  <c r="AL60" i="33" s="1"/>
  <c r="AJ66" i="33"/>
  <c r="AL66" i="33" s="1"/>
  <c r="AJ67" i="33"/>
  <c r="AL67" i="33" s="1"/>
  <c r="AJ70" i="33"/>
  <c r="AL70" i="33" s="1"/>
  <c r="AJ74" i="33"/>
  <c r="AL74" i="33" s="1"/>
  <c r="AJ79" i="33"/>
  <c r="AL79" i="33" s="1"/>
  <c r="AJ86" i="33"/>
  <c r="AL86" i="33" s="1"/>
  <c r="AJ601" i="33"/>
  <c r="AL601" i="33" s="1"/>
  <c r="AJ94" i="33"/>
  <c r="AL94" i="33" s="1"/>
  <c r="AJ91" i="33"/>
  <c r="AL91" i="33" s="1"/>
  <c r="AJ97" i="33"/>
  <c r="AL97" i="33" s="1"/>
  <c r="AJ625" i="33"/>
  <c r="AL625" i="33" s="1"/>
  <c r="AJ129" i="33"/>
  <c r="AL129" i="33" s="1"/>
  <c r="AJ659" i="33"/>
  <c r="AL659" i="33" s="1"/>
  <c r="AJ151" i="33"/>
  <c r="AL151" i="33" s="1"/>
  <c r="AJ153" i="33"/>
  <c r="AL153" i="33" s="1"/>
  <c r="AJ197" i="33"/>
  <c r="AL197" i="33" s="1"/>
  <c r="AJ702" i="33"/>
  <c r="AL702" i="33" s="1"/>
  <c r="AJ215" i="33"/>
  <c r="AL215" i="33" s="1"/>
  <c r="AJ224" i="33"/>
  <c r="AL224" i="33" s="1"/>
  <c r="AJ246" i="33"/>
  <c r="AL246" i="33" s="1"/>
  <c r="AJ270" i="33"/>
  <c r="AL270" i="33" s="1"/>
  <c r="AJ272" i="33"/>
  <c r="AL272" i="33" s="1"/>
  <c r="AJ288" i="33"/>
  <c r="AL288" i="33" s="1"/>
  <c r="AJ295" i="33"/>
  <c r="AL295" i="33" s="1"/>
  <c r="AJ304" i="33"/>
  <c r="AL304" i="33" s="1"/>
  <c r="AJ308" i="33"/>
  <c r="AL308" i="33" s="1"/>
  <c r="AJ319" i="33"/>
  <c r="AL319" i="33" s="1"/>
  <c r="AJ322" i="33"/>
  <c r="AL322" i="33" s="1"/>
  <c r="AJ323" i="33"/>
  <c r="AL323" i="33" s="1"/>
  <c r="AJ325" i="33"/>
  <c r="AL325" i="33" s="1"/>
  <c r="AJ333" i="33"/>
  <c r="AL333" i="33" s="1"/>
  <c r="AJ346" i="33"/>
  <c r="AL346" i="33" s="1"/>
  <c r="AJ344" i="33"/>
  <c r="AL344" i="33" s="1"/>
  <c r="AJ358" i="33"/>
  <c r="AL358" i="33" s="1"/>
  <c r="AJ893" i="33"/>
  <c r="AL893" i="33" s="1"/>
  <c r="AJ555" i="33"/>
  <c r="AL555" i="33" s="1"/>
  <c r="AJ41" i="33"/>
  <c r="AL41" i="33" s="1"/>
  <c r="AJ560" i="33"/>
  <c r="AL560" i="33" s="1"/>
  <c r="AJ565" i="33"/>
  <c r="AL565" i="33" s="1"/>
  <c r="AJ58" i="33"/>
  <c r="AL58" i="33" s="1"/>
  <c r="AJ578" i="33"/>
  <c r="AL578" i="33" s="1"/>
  <c r="AJ576" i="33"/>
  <c r="AL576" i="33" s="1"/>
  <c r="AJ71" i="33"/>
  <c r="AL71" i="33" s="1"/>
  <c r="AJ92" i="33"/>
  <c r="AL92" i="33" s="1"/>
  <c r="AJ614" i="33"/>
  <c r="AL614" i="33" s="1"/>
  <c r="AJ101" i="33"/>
  <c r="AL101" i="33" s="1"/>
  <c r="AJ105" i="33"/>
  <c r="AL105" i="33" s="1"/>
  <c r="AJ620" i="33"/>
  <c r="AL620" i="33" s="1"/>
  <c r="AJ644" i="33"/>
  <c r="AL644" i="33" s="1"/>
  <c r="AJ641" i="33"/>
  <c r="AL641" i="33" s="1"/>
  <c r="AJ163" i="33"/>
  <c r="AL163" i="33" s="1"/>
  <c r="AJ188" i="33"/>
  <c r="AL188" i="33" s="1"/>
  <c r="AJ693" i="33"/>
  <c r="AL693" i="33" s="1"/>
  <c r="AJ737" i="33"/>
  <c r="AJ740" i="33"/>
  <c r="AL740" i="33" s="1"/>
  <c r="AJ232" i="33"/>
  <c r="AL232" i="33" s="1"/>
  <c r="AJ750" i="33"/>
  <c r="AL750" i="33" s="1"/>
  <c r="AJ755" i="33"/>
  <c r="AL755" i="33" s="1"/>
  <c r="AJ240" i="33"/>
  <c r="AL240" i="33" s="1"/>
  <c r="AJ241" i="33"/>
  <c r="AL241" i="33" s="1"/>
  <c r="AJ778" i="33"/>
  <c r="AL778" i="33" s="1"/>
  <c r="AJ248" i="33"/>
  <c r="AL248" i="33" s="1"/>
  <c r="AJ264" i="33"/>
  <c r="AL264" i="33" s="1"/>
  <c r="AJ262" i="33"/>
  <c r="AL262" i="33" s="1"/>
  <c r="AJ271" i="33"/>
  <c r="AL271" i="33" s="1"/>
  <c r="AJ278" i="33"/>
  <c r="AL278" i="33" s="1"/>
  <c r="AJ281" i="33"/>
  <c r="AL281" i="33" s="1"/>
  <c r="AJ286" i="33"/>
  <c r="AL286" i="33" s="1"/>
  <c r="AJ296" i="33"/>
  <c r="AL296" i="33" s="1"/>
  <c r="AJ829" i="33"/>
  <c r="AL829" i="33" s="1"/>
  <c r="AJ306" i="33"/>
  <c r="AL306" i="33" s="1"/>
  <c r="AJ844" i="33"/>
  <c r="AL844" i="33" s="1"/>
  <c r="AJ851" i="33"/>
  <c r="AL851" i="33" s="1"/>
  <c r="AJ875" i="33"/>
  <c r="AL875" i="33" s="1"/>
  <c r="AJ883" i="33"/>
  <c r="AL883" i="33" s="1"/>
  <c r="AJ368" i="33"/>
  <c r="AL368" i="33" s="1"/>
  <c r="AJ373" i="33"/>
  <c r="AL373" i="33" s="1"/>
  <c r="AJ390" i="33"/>
  <c r="AL390" i="33" s="1"/>
  <c r="AJ4" i="33"/>
  <c r="AL4" i="33" s="1"/>
  <c r="AJ19" i="33"/>
  <c r="AL19" i="33" s="1"/>
  <c r="AJ531" i="33"/>
  <c r="AL531" i="33" s="1"/>
  <c r="AJ514" i="33"/>
  <c r="AL514" i="33" s="1"/>
  <c r="AJ558" i="33"/>
  <c r="AL558" i="33" s="1"/>
  <c r="AJ42" i="33"/>
  <c r="AL42" i="33" s="1"/>
  <c r="AJ46" i="33"/>
  <c r="AL46" i="33" s="1"/>
  <c r="AJ566" i="33"/>
  <c r="AL566" i="33" s="1"/>
  <c r="AJ65" i="33"/>
  <c r="AL65" i="33" s="1"/>
  <c r="AJ68" i="33"/>
  <c r="AL68" i="33" s="1"/>
  <c r="AJ593" i="33"/>
  <c r="AL593" i="33" s="1"/>
  <c r="AJ613" i="33"/>
  <c r="AL613" i="33" s="1"/>
  <c r="AJ619" i="33"/>
  <c r="AL619" i="33" s="1"/>
  <c r="AJ114" i="33"/>
  <c r="AL114" i="33" s="1"/>
  <c r="AJ115" i="33"/>
  <c r="AL115" i="33" s="1"/>
  <c r="AJ633" i="33"/>
  <c r="AL633" i="33" s="1"/>
  <c r="AJ127" i="33"/>
  <c r="AL127" i="33" s="1"/>
  <c r="AJ646" i="33"/>
  <c r="AL646" i="33" s="1"/>
  <c r="AJ662" i="33"/>
  <c r="AL662" i="33" s="1"/>
  <c r="AJ681" i="33"/>
  <c r="AL681" i="33" s="1"/>
  <c r="AJ191" i="33"/>
  <c r="AL191" i="33" s="1"/>
  <c r="AJ729" i="33"/>
  <c r="AL729" i="33" s="1"/>
  <c r="AJ216" i="33"/>
  <c r="AL216" i="33" s="1"/>
  <c r="AJ747" i="33"/>
  <c r="AL747" i="33" s="1"/>
  <c r="AJ797" i="33"/>
  <c r="AL797" i="33" s="1"/>
  <c r="AJ268" i="33"/>
  <c r="AL268" i="33" s="1"/>
  <c r="AJ801" i="33"/>
  <c r="AL801" i="33" s="1"/>
  <c r="AJ805" i="33"/>
  <c r="AL805" i="33" s="1"/>
  <c r="AJ806" i="33"/>
  <c r="AL806" i="33" s="1"/>
  <c r="AJ815" i="33"/>
  <c r="AL815" i="33" s="1"/>
  <c r="AJ291" i="33"/>
  <c r="AL291" i="33" s="1"/>
  <c r="AJ821" i="33"/>
  <c r="AL821" i="33" s="1"/>
  <c r="AJ835" i="33"/>
  <c r="AL835" i="33" s="1"/>
  <c r="AJ847" i="33"/>
  <c r="AL847" i="33" s="1"/>
  <c r="AJ326" i="33"/>
  <c r="AL326" i="33" s="1"/>
  <c r="AJ339" i="33"/>
  <c r="AL339" i="33" s="1"/>
  <c r="AJ864" i="33"/>
  <c r="AL864" i="33" s="1"/>
  <c r="AJ868" i="33"/>
  <c r="AL868" i="33" s="1"/>
  <c r="AJ891" i="33"/>
  <c r="AL891" i="33" s="1"/>
  <c r="AJ381" i="33"/>
  <c r="AL381" i="33" s="1"/>
  <c r="AJ28" i="33"/>
  <c r="AL28" i="33" s="1"/>
  <c r="AJ15" i="33"/>
  <c r="AL15" i="33" s="1"/>
  <c r="AJ23" i="33"/>
  <c r="AL23" i="33" s="1"/>
  <c r="AJ30" i="33"/>
  <c r="AL30" i="33" s="1"/>
  <c r="AJ37" i="33"/>
  <c r="AL37" i="33" s="1"/>
  <c r="AJ76" i="33"/>
  <c r="AL76" i="33" s="1"/>
  <c r="AJ82" i="33"/>
  <c r="AL82" i="33" s="1"/>
  <c r="AJ106" i="33"/>
  <c r="AL106" i="33" s="1"/>
  <c r="AJ130" i="33"/>
  <c r="AL130" i="33" s="1"/>
  <c r="AJ142" i="33"/>
  <c r="AL142" i="33" s="1"/>
  <c r="AJ141" i="33"/>
  <c r="AL141" i="33" s="1"/>
  <c r="AJ156" i="33"/>
  <c r="AL156" i="33" s="1"/>
  <c r="AJ162" i="33"/>
  <c r="AL162" i="33" s="1"/>
  <c r="AJ169" i="33"/>
  <c r="AL169" i="33" s="1"/>
  <c r="AJ172" i="33"/>
  <c r="AL172" i="33" s="1"/>
  <c r="AJ178" i="33"/>
  <c r="AL178" i="33" s="1"/>
  <c r="AJ175" i="33"/>
  <c r="AL175" i="33" s="1"/>
  <c r="AJ183" i="33"/>
  <c r="AL183" i="33" s="1"/>
  <c r="AJ189" i="33"/>
  <c r="AL189" i="33" s="1"/>
  <c r="AJ190" i="33"/>
  <c r="AL190" i="33" s="1"/>
  <c r="AJ192" i="33"/>
  <c r="AL192" i="33" s="1"/>
  <c r="AJ193" i="33"/>
  <c r="AL193" i="33" s="1"/>
  <c r="AJ200" i="33"/>
  <c r="AL200" i="33" s="1"/>
  <c r="AJ207" i="33"/>
  <c r="AL207" i="33" s="1"/>
  <c r="AJ219" i="33"/>
  <c r="AL219" i="33" s="1"/>
  <c r="AJ245" i="33"/>
  <c r="AL245" i="33" s="1"/>
  <c r="AJ244" i="33"/>
  <c r="AL244" i="33" s="1"/>
  <c r="AJ242" i="33"/>
  <c r="AL242" i="33" s="1"/>
  <c r="AJ260" i="33"/>
  <c r="AL260" i="33" s="1"/>
  <c r="AJ266" i="33"/>
  <c r="AL266" i="33" s="1"/>
  <c r="AJ274" i="33"/>
  <c r="AL274" i="33" s="1"/>
  <c r="AJ310" i="33"/>
  <c r="AL310" i="33" s="1"/>
  <c r="AJ313" i="33"/>
  <c r="AL313" i="33" s="1"/>
  <c r="AJ316" i="33"/>
  <c r="AL316" i="33" s="1"/>
  <c r="AJ338" i="33"/>
  <c r="AL338" i="33" s="1"/>
  <c r="AJ334" i="33"/>
  <c r="AL334" i="33" s="1"/>
  <c r="AJ330" i="33"/>
  <c r="AL330" i="33" s="1"/>
  <c r="AJ335" i="33"/>
  <c r="AL335" i="33" s="1"/>
  <c r="AJ329" i="33"/>
  <c r="AL329" i="33" s="1"/>
  <c r="AJ332" i="33"/>
  <c r="AL332" i="33" s="1"/>
  <c r="AJ350" i="33"/>
  <c r="AL350" i="33" s="1"/>
  <c r="AJ352" i="33"/>
  <c r="AL352" i="33" s="1"/>
  <c r="AJ354" i="33"/>
  <c r="AL354" i="33" s="1"/>
  <c r="AJ394" i="33"/>
  <c r="AL394" i="33" s="1"/>
  <c r="AJ27" i="33"/>
  <c r="AL27" i="33" s="1"/>
  <c r="AJ5" i="33"/>
  <c r="AL5" i="33" s="1"/>
  <c r="AJ21" i="33"/>
  <c r="AL21" i="33" s="1"/>
  <c r="AJ6" i="33"/>
  <c r="AL6" i="33" s="1"/>
  <c r="AJ12" i="33"/>
  <c r="AL12" i="33" s="1"/>
  <c r="AJ33" i="33"/>
  <c r="AL33" i="33" s="1"/>
  <c r="AJ36" i="33"/>
  <c r="AL36" i="33" s="1"/>
  <c r="AJ43" i="33"/>
  <c r="AL43" i="33" s="1"/>
  <c r="AJ45" i="33"/>
  <c r="AL45" i="33" s="1"/>
  <c r="AJ51" i="33"/>
  <c r="AL51" i="33" s="1"/>
  <c r="AJ99" i="33"/>
  <c r="AL99" i="33" s="1"/>
  <c r="AJ103" i="33"/>
  <c r="AL103" i="33" s="1"/>
  <c r="AJ108" i="33"/>
  <c r="AL108" i="33" s="1"/>
  <c r="AJ110" i="33"/>
  <c r="AL110" i="33" s="1"/>
  <c r="AJ112" i="33"/>
  <c r="AL112" i="33" s="1"/>
  <c r="AJ128" i="33"/>
  <c r="AL128" i="33" s="1"/>
  <c r="AJ126" i="33"/>
  <c r="AL126" i="33" s="1"/>
  <c r="AJ124" i="33"/>
  <c r="AL124" i="33" s="1"/>
  <c r="AJ131" i="33"/>
  <c r="AL131" i="33" s="1"/>
  <c r="AJ132" i="33"/>
  <c r="AL132" i="33" s="1"/>
  <c r="AJ145" i="33"/>
  <c r="AL145" i="33" s="1"/>
  <c r="AJ157" i="33"/>
  <c r="AL157" i="33" s="1"/>
  <c r="AJ161" i="33"/>
  <c r="AL161" i="33" s="1"/>
  <c r="AJ167" i="33"/>
  <c r="AL167" i="33" s="1"/>
  <c r="AJ185" i="33"/>
  <c r="AL185" i="33" s="1"/>
  <c r="AJ187" i="33"/>
  <c r="AL187" i="33" s="1"/>
  <c r="AJ196" i="33"/>
  <c r="AL196" i="33" s="1"/>
  <c r="AJ210" i="33"/>
  <c r="AL210" i="33" s="1"/>
  <c r="AJ214" i="33"/>
  <c r="AL214" i="33" s="1"/>
  <c r="AJ228" i="33"/>
  <c r="AL228" i="33" s="1"/>
  <c r="AJ235" i="33"/>
  <c r="AL235" i="33" s="1"/>
  <c r="AJ237" i="33"/>
  <c r="AL237" i="33" s="1"/>
  <c r="AJ269" i="33"/>
  <c r="AL269" i="33" s="1"/>
  <c r="AJ280" i="33"/>
  <c r="AL280" i="33" s="1"/>
  <c r="AJ287" i="33"/>
  <c r="AL287" i="33" s="1"/>
  <c r="AJ311" i="33"/>
  <c r="AL311" i="33" s="1"/>
  <c r="AJ317" i="33"/>
  <c r="AL317" i="33" s="1"/>
  <c r="AJ321" i="33"/>
  <c r="AL321" i="33" s="1"/>
  <c r="AJ327" i="33"/>
  <c r="AL327" i="33" s="1"/>
  <c r="AJ340" i="33"/>
  <c r="AL340" i="33" s="1"/>
  <c r="AJ366" i="33"/>
  <c r="AL366" i="33" s="1"/>
  <c r="AJ374" i="33"/>
  <c r="AL374" i="33" s="1"/>
  <c r="AJ389" i="33"/>
  <c r="AL389" i="33" s="1"/>
  <c r="AJ534" i="33"/>
  <c r="AL534" i="33" s="1"/>
  <c r="AJ538" i="33"/>
  <c r="AL538" i="33" s="1"/>
  <c r="AJ547" i="33"/>
  <c r="AL547" i="33" s="1"/>
  <c r="AJ542" i="33"/>
  <c r="AL542" i="33" s="1"/>
  <c r="AJ551" i="33"/>
  <c r="AL551" i="33" s="1"/>
  <c r="AJ573" i="33"/>
  <c r="AL573" i="33" s="1"/>
  <c r="AJ592" i="33"/>
  <c r="AL592" i="33" s="1"/>
  <c r="AJ599" i="33"/>
  <c r="AL599" i="33" s="1"/>
  <c r="AJ610" i="33"/>
  <c r="AL610" i="33" s="1"/>
  <c r="AJ630" i="33"/>
  <c r="AL630" i="33" s="1"/>
  <c r="AJ650" i="33"/>
  <c r="AL650" i="33" s="1"/>
  <c r="AJ667" i="33"/>
  <c r="AL667" i="33" s="1"/>
  <c r="AJ674" i="33"/>
  <c r="AL674" i="33" s="1"/>
  <c r="AJ678" i="33"/>
  <c r="AL678" i="33" s="1"/>
  <c r="AJ682" i="33"/>
  <c r="AL682" i="33" s="1"/>
  <c r="AJ685" i="33"/>
  <c r="AL685" i="33" s="1"/>
  <c r="AJ679" i="33"/>
  <c r="AL679" i="33" s="1"/>
  <c r="AJ680" i="33"/>
  <c r="AL680" i="33" s="1"/>
  <c r="AJ695" i="33"/>
  <c r="AL695" i="33" s="1"/>
  <c r="AJ692" i="33"/>
  <c r="AL692" i="33" s="1"/>
  <c r="AJ707" i="33"/>
  <c r="AL707" i="33" s="1"/>
  <c r="AJ713" i="33"/>
  <c r="AL713" i="33" s="1"/>
  <c r="AJ708" i="33"/>
  <c r="AL708" i="33" s="1"/>
  <c r="AJ700" i="33"/>
  <c r="AL700" i="33" s="1"/>
  <c r="AJ712" i="33"/>
  <c r="AL712" i="33" s="1"/>
  <c r="AJ714" i="33"/>
  <c r="AL714" i="33" s="1"/>
  <c r="AJ728" i="33"/>
  <c r="AL728" i="33" s="1"/>
  <c r="AJ733" i="33"/>
  <c r="AL733" i="33" s="1"/>
  <c r="AJ739" i="33"/>
  <c r="AL739" i="33" s="1"/>
  <c r="AJ736" i="33"/>
  <c r="AL736" i="33" s="1"/>
  <c r="AJ746" i="33"/>
  <c r="AL746" i="33" s="1"/>
  <c r="AJ763" i="33"/>
  <c r="AL763" i="33" s="1"/>
  <c r="AJ770" i="33"/>
  <c r="AL770" i="33" s="1"/>
  <c r="AJ772" i="33"/>
  <c r="AL772" i="33" s="1"/>
  <c r="AJ773" i="33"/>
  <c r="AL773" i="33" s="1"/>
  <c r="AJ783" i="33"/>
  <c r="AL783" i="33" s="1"/>
  <c r="AJ784" i="33"/>
  <c r="AL784" i="33" s="1"/>
  <c r="AJ786" i="33"/>
  <c r="AL786" i="33" s="1"/>
  <c r="AJ796" i="33"/>
  <c r="AL796" i="33" s="1"/>
  <c r="AJ849" i="33"/>
  <c r="AL849" i="33" s="1"/>
  <c r="AJ853" i="33"/>
  <c r="AL853" i="33" s="1"/>
  <c r="AJ865" i="33"/>
  <c r="AL865" i="33" s="1"/>
  <c r="AJ878" i="33"/>
  <c r="AL878" i="33" s="1"/>
  <c r="AJ882" i="33"/>
  <c r="AL882" i="33" s="1"/>
  <c r="AJ904" i="33"/>
  <c r="AL904" i="33" s="1"/>
  <c r="AJ520" i="33"/>
  <c r="AL520" i="33" s="1"/>
  <c r="AJ515" i="33"/>
  <c r="AL515" i="33" s="1"/>
  <c r="AJ539" i="33"/>
  <c r="AL539" i="33" s="1"/>
  <c r="AJ552" i="33"/>
  <c r="AL552" i="33" s="1"/>
  <c r="AJ600" i="33"/>
  <c r="AL600" i="33" s="1"/>
  <c r="AJ609" i="33"/>
  <c r="AL609" i="33" s="1"/>
  <c r="AJ628" i="33"/>
  <c r="AL628" i="33" s="1"/>
  <c r="AJ624" i="33"/>
  <c r="AL624" i="33" s="1"/>
  <c r="AJ631" i="33"/>
  <c r="AL631" i="33" s="1"/>
  <c r="AJ634" i="33"/>
  <c r="AL634" i="33" s="1"/>
  <c r="AJ653" i="33"/>
  <c r="AL653" i="33" s="1"/>
  <c r="AJ658" i="33"/>
  <c r="AL658" i="33" s="1"/>
  <c r="AJ660" i="33"/>
  <c r="AL660" i="33" s="1"/>
  <c r="AJ661" i="33"/>
  <c r="AL661" i="33" s="1"/>
  <c r="AJ666" i="33"/>
  <c r="AL666" i="33" s="1"/>
  <c r="AJ670" i="33"/>
  <c r="AL670" i="33" s="1"/>
  <c r="AJ688" i="33"/>
  <c r="AL688" i="33" s="1"/>
  <c r="AJ676" i="33"/>
  <c r="AL676" i="33" s="1"/>
  <c r="AJ687" i="33"/>
  <c r="AL687" i="33" s="1"/>
  <c r="AJ696" i="33"/>
  <c r="AL696" i="33" s="1"/>
  <c r="AJ704" i="33"/>
  <c r="AL704" i="33" s="1"/>
  <c r="AJ711" i="33"/>
  <c r="AL711" i="33" s="1"/>
  <c r="AJ718" i="33"/>
  <c r="AL718" i="33" s="1"/>
  <c r="AJ715" i="33"/>
  <c r="AL715" i="33" s="1"/>
  <c r="AJ721" i="33"/>
  <c r="AL721" i="33" s="1"/>
  <c r="AJ756" i="33"/>
  <c r="AL756" i="33" s="1"/>
  <c r="AJ760" i="33"/>
  <c r="AL760" i="33" s="1"/>
  <c r="AJ777" i="33"/>
  <c r="AL777" i="33" s="1"/>
  <c r="AJ785" i="33"/>
  <c r="AL785" i="33" s="1"/>
  <c r="AJ799" i="33"/>
  <c r="AL799" i="33" s="1"/>
  <c r="AJ809" i="33"/>
  <c r="AL809" i="33" s="1"/>
  <c r="AJ816" i="33"/>
  <c r="AL816" i="33" s="1"/>
  <c r="AJ831" i="33"/>
  <c r="AL831" i="33" s="1"/>
  <c r="AJ834" i="33"/>
  <c r="AL834" i="33" s="1"/>
  <c r="AJ837" i="33"/>
  <c r="AL837" i="33" s="1"/>
  <c r="AJ852" i="33"/>
  <c r="AL852" i="33" s="1"/>
  <c r="AJ869" i="33"/>
  <c r="AL869" i="33" s="1"/>
  <c r="AJ863" i="33"/>
  <c r="AL863" i="33" s="1"/>
  <c r="AJ885" i="33"/>
  <c r="AL885" i="33" s="1"/>
  <c r="AJ886" i="33"/>
  <c r="AL886" i="33" s="1"/>
  <c r="AJ888" i="33"/>
  <c r="AL888" i="33" s="1"/>
  <c r="AJ890" i="33"/>
  <c r="AL890" i="33" s="1"/>
  <c r="AJ894" i="33"/>
  <c r="AL894" i="33" s="1"/>
  <c r="AJ906" i="33"/>
  <c r="AL906" i="33" s="1"/>
  <c r="AJ910" i="33"/>
  <c r="AL910" i="33" s="1"/>
  <c r="AJ908" i="33"/>
  <c r="AL908" i="33" s="1"/>
  <c r="D908" i="33" s="1"/>
  <c r="AJ921" i="33"/>
  <c r="AL921" i="33" s="1"/>
  <c r="AJ409" i="33"/>
  <c r="AL409" i="33" s="1"/>
  <c r="AJ410" i="33"/>
  <c r="AL410" i="33" s="1"/>
  <c r="AJ413" i="33"/>
  <c r="AL413" i="33" s="1"/>
  <c r="AJ936" i="33"/>
  <c r="AL936" i="33" s="1"/>
  <c r="AJ942" i="33"/>
  <c r="AL942" i="33" s="1"/>
  <c r="AJ943" i="33"/>
  <c r="AL943" i="33" s="1"/>
  <c r="AJ944" i="33"/>
  <c r="AL944" i="33" s="1"/>
  <c r="AJ420" i="33"/>
  <c r="AL420" i="33" s="1"/>
  <c r="AJ962" i="33"/>
  <c r="AL962" i="33" s="1"/>
  <c r="AJ972" i="33"/>
  <c r="AL972" i="33" s="1"/>
  <c r="AJ445" i="33"/>
  <c r="AL445" i="33" s="1"/>
  <c r="AJ447" i="33"/>
  <c r="AL447" i="33" s="1"/>
  <c r="AJ1015" i="33"/>
  <c r="AL1015" i="33" s="1"/>
  <c r="AJ1021" i="33"/>
  <c r="AL1021" i="33" s="1"/>
  <c r="AJ451" i="33"/>
  <c r="AL451" i="33" s="1"/>
  <c r="AJ1023" i="33"/>
  <c r="AL1023" i="33" s="1"/>
  <c r="AJ454" i="33"/>
  <c r="AL454" i="33" s="1"/>
  <c r="AJ1039" i="33"/>
  <c r="AL1039" i="33" s="1"/>
  <c r="AJ1041" i="33"/>
  <c r="AL1041" i="33" s="1"/>
  <c r="AJ1042" i="33"/>
  <c r="AL1042" i="33" s="1"/>
  <c r="AJ463" i="33"/>
  <c r="AL463" i="33" s="1"/>
  <c r="AJ1056" i="33"/>
  <c r="AL1056" i="33" s="1"/>
  <c r="AJ1058" i="33"/>
  <c r="AL1058" i="33" s="1"/>
  <c r="AJ1061" i="33"/>
  <c r="AL1061" i="33" s="1"/>
  <c r="AJ471" i="33"/>
  <c r="AL471" i="33" s="1"/>
  <c r="AJ1073" i="33"/>
  <c r="AL1073" i="33" s="1"/>
  <c r="AJ1081" i="33"/>
  <c r="AL1081" i="33" s="1"/>
  <c r="AJ482" i="33"/>
  <c r="AL482" i="33" s="1"/>
  <c r="AJ484" i="33"/>
  <c r="AL484" i="33" s="1"/>
  <c r="AJ489" i="33"/>
  <c r="AL489" i="33" s="1"/>
  <c r="AJ1096" i="33"/>
  <c r="AL1096" i="33" s="1"/>
  <c r="AJ1102" i="33"/>
  <c r="AL1102" i="33" s="1"/>
  <c r="AJ501" i="33"/>
  <c r="AL501" i="33" s="1"/>
  <c r="AJ1110" i="33"/>
  <c r="AL1110" i="33" s="1"/>
  <c r="AJ396" i="33"/>
  <c r="AL396" i="33" s="1"/>
  <c r="AJ909" i="33"/>
  <c r="AL909" i="33" s="1"/>
  <c r="AJ411" i="33"/>
  <c r="AL411" i="33" s="1"/>
  <c r="AJ414" i="33"/>
  <c r="AL414" i="33" s="1"/>
  <c r="AJ946" i="33"/>
  <c r="AL946" i="33" s="1"/>
  <c r="AJ948" i="33"/>
  <c r="AL948" i="33" s="1"/>
  <c r="AJ947" i="33"/>
  <c r="AL947" i="33" s="1"/>
  <c r="AJ950" i="33"/>
  <c r="AL950" i="33" s="1"/>
  <c r="AJ422" i="33"/>
  <c r="AL422" i="33" s="1"/>
  <c r="AJ423" i="33"/>
  <c r="AL423" i="33" s="1"/>
  <c r="AJ424" i="33"/>
  <c r="AL424" i="33" s="1"/>
  <c r="AJ966" i="33"/>
  <c r="AL966" i="33" s="1"/>
  <c r="AJ975" i="33"/>
  <c r="AL975" i="33" s="1"/>
  <c r="AJ974" i="33"/>
  <c r="AL974" i="33" s="1"/>
  <c r="AJ976" i="33"/>
  <c r="AL976" i="33" s="1"/>
  <c r="AJ991" i="33"/>
  <c r="AL991" i="33" s="1"/>
  <c r="AJ444" i="33"/>
  <c r="AL444" i="33" s="1"/>
  <c r="AJ1017" i="33"/>
  <c r="AL1017" i="33" s="1"/>
  <c r="AJ453" i="33"/>
  <c r="AL453" i="33" s="1"/>
  <c r="AJ1027" i="33"/>
  <c r="AL1027" i="33" s="1"/>
  <c r="AJ1043" i="33"/>
  <c r="AL1043" i="33" s="1"/>
  <c r="AJ1045" i="33"/>
  <c r="AL1045" i="33" s="1"/>
  <c r="AJ1057" i="33"/>
  <c r="AL1057" i="33" s="1"/>
  <c r="AJ472" i="33"/>
  <c r="AL472" i="33" s="1"/>
  <c r="AJ1069" i="33"/>
  <c r="AL1069" i="33" s="1"/>
  <c r="AJ1085" i="33"/>
  <c r="AL1085" i="33" s="1"/>
  <c r="AJ1088" i="33"/>
  <c r="AL1088" i="33" s="1"/>
  <c r="AJ1089" i="33"/>
  <c r="AL1089" i="33" s="1"/>
  <c r="AJ1091" i="33"/>
  <c r="AL1091" i="33" s="1"/>
  <c r="AJ485" i="33"/>
  <c r="AL485" i="33" s="1"/>
  <c r="AJ492" i="33"/>
  <c r="AL492" i="33" s="1"/>
  <c r="AJ495" i="33"/>
  <c r="AL495" i="33" s="1"/>
  <c r="AJ1111" i="33"/>
  <c r="AL1111" i="33" s="1"/>
  <c r="AJ503" i="33"/>
  <c r="AL503" i="33" s="1"/>
  <c r="AJ1115" i="33"/>
  <c r="AL1115" i="33" s="1"/>
  <c r="AJ507" i="33"/>
  <c r="AL507" i="33" s="1"/>
  <c r="AJ1118" i="33"/>
  <c r="AL1118" i="33" s="1"/>
  <c r="AJ400" i="33"/>
  <c r="AL400" i="33" s="1"/>
  <c r="AJ402" i="33"/>
  <c r="AL402" i="33" s="1"/>
  <c r="AJ911" i="33"/>
  <c r="AL911" i="33" s="1"/>
  <c r="AJ412" i="33"/>
  <c r="AL412" i="33" s="1"/>
  <c r="AJ419" i="33"/>
  <c r="AL419" i="33" s="1"/>
  <c r="AJ951" i="33"/>
  <c r="AL951" i="33" s="1"/>
  <c r="AJ959" i="33"/>
  <c r="AL959" i="33" s="1"/>
  <c r="AJ958" i="33"/>
  <c r="AL958" i="33" s="1"/>
  <c r="AJ965" i="33"/>
  <c r="AL965" i="33" s="1"/>
  <c r="AJ970" i="33"/>
  <c r="AL970" i="33" s="1"/>
  <c r="AJ978" i="33"/>
  <c r="AL978" i="33" s="1"/>
  <c r="AJ433" i="33"/>
  <c r="AL433" i="33" s="1"/>
  <c r="AJ432" i="33"/>
  <c r="AL432" i="33" s="1"/>
  <c r="AJ982" i="33"/>
  <c r="AL982" i="33" s="1"/>
  <c r="AJ994" i="33"/>
  <c r="AL994" i="33" s="1"/>
  <c r="AJ996" i="33"/>
  <c r="AL996" i="33" s="1"/>
  <c r="AJ1000" i="33"/>
  <c r="AJ442" i="33"/>
  <c r="AL442" i="33" s="1"/>
  <c r="AJ1020" i="33"/>
  <c r="AL1020" i="33" s="1"/>
  <c r="AJ450" i="33"/>
  <c r="AL450" i="33" s="1"/>
  <c r="AJ452" i="33"/>
  <c r="AL452" i="33" s="1"/>
  <c r="AJ1024" i="33"/>
  <c r="AL1024" i="33" s="1"/>
  <c r="AJ1051" i="33"/>
  <c r="AJ464" i="33"/>
  <c r="AL464" i="33" s="1"/>
  <c r="AJ1067" i="33"/>
  <c r="AL1067" i="33" s="1"/>
  <c r="AJ473" i="33"/>
  <c r="AL473" i="33" s="1"/>
  <c r="AJ1078" i="33"/>
  <c r="AL1078" i="33" s="1"/>
  <c r="AJ1084" i="33"/>
  <c r="AL1084" i="33" s="1"/>
  <c r="AJ1090" i="33"/>
  <c r="AJ486" i="33"/>
  <c r="AL486" i="33" s="1"/>
  <c r="AJ499" i="33"/>
  <c r="AL499" i="33" s="1"/>
  <c r="AJ506" i="33"/>
  <c r="AL506" i="33" s="1"/>
  <c r="AJ401" i="33"/>
  <c r="AL401" i="33" s="1"/>
  <c r="AJ914" i="33"/>
  <c r="AL914" i="33" s="1"/>
  <c r="AJ917" i="33"/>
  <c r="AL917" i="33" s="1"/>
  <c r="AJ916" i="33"/>
  <c r="AL916" i="33" s="1"/>
  <c r="AJ919" i="33"/>
  <c r="AL919" i="33" s="1"/>
  <c r="AJ404" i="33"/>
  <c r="AL404" i="33" s="1"/>
  <c r="AJ418" i="33"/>
  <c r="AL418" i="33" s="1"/>
  <c r="AJ957" i="33"/>
  <c r="AL957" i="33" s="1"/>
  <c r="AJ960" i="33"/>
  <c r="AL960" i="33" s="1"/>
  <c r="AJ427" i="33"/>
  <c r="AL427" i="33" s="1"/>
  <c r="AJ968" i="33"/>
  <c r="AL968" i="33" s="1"/>
  <c r="AJ429" i="33"/>
  <c r="AL429" i="33" s="1"/>
  <c r="AJ973" i="33"/>
  <c r="AL973" i="33" s="1"/>
  <c r="AJ430" i="33"/>
  <c r="AL430" i="33" s="1"/>
  <c r="AJ981" i="33"/>
  <c r="AL981" i="33" s="1"/>
  <c r="AJ435" i="33"/>
  <c r="AL435" i="33" s="1"/>
  <c r="AJ993" i="33"/>
  <c r="AL993" i="33" s="1"/>
  <c r="AJ989" i="33"/>
  <c r="AL989" i="33" s="1"/>
  <c r="AJ437" i="33"/>
  <c r="AL437" i="33" s="1"/>
  <c r="AJ998" i="33"/>
  <c r="AL998" i="33" s="1"/>
  <c r="AJ999" i="33"/>
  <c r="AL999" i="33" s="1"/>
  <c r="AJ440" i="33"/>
  <c r="AL440" i="33" s="1"/>
  <c r="AJ1005" i="33"/>
  <c r="AL1005" i="33" s="1"/>
  <c r="AJ1011" i="33"/>
  <c r="AL1011" i="33" s="1"/>
  <c r="AJ448" i="33"/>
  <c r="AL448" i="33" s="1"/>
  <c r="AJ449" i="33"/>
  <c r="AL449" i="33" s="1"/>
  <c r="AJ1032" i="33"/>
  <c r="AL1032" i="33" s="1"/>
  <c r="AJ1031" i="33"/>
  <c r="AL1031" i="33" s="1"/>
  <c r="AJ465" i="33"/>
  <c r="AL465" i="33" s="1"/>
  <c r="AJ478" i="33"/>
  <c r="AL478" i="33" s="1"/>
  <c r="AJ1077" i="33"/>
  <c r="AL1077" i="33" s="1"/>
  <c r="AJ1076" i="33"/>
  <c r="AL1076" i="33" s="1"/>
  <c r="AJ1092" i="33"/>
  <c r="AL1092" i="33" s="1"/>
  <c r="AJ487" i="33"/>
  <c r="AL487" i="33" s="1"/>
  <c r="AJ1103" i="33"/>
  <c r="AL1103" i="33" s="1"/>
  <c r="AJ1112" i="33"/>
  <c r="AL1112" i="33" s="1"/>
  <c r="AJ505" i="33"/>
  <c r="AL505" i="33" s="1"/>
  <c r="AJ403" i="33"/>
  <c r="AL403" i="33" s="1"/>
  <c r="AJ399" i="33"/>
  <c r="AL399" i="33" s="1"/>
  <c r="AJ913" i="33"/>
  <c r="AL913" i="33" s="1"/>
  <c r="AJ922" i="33"/>
  <c r="AL922" i="33" s="1"/>
  <c r="AJ923" i="33"/>
  <c r="AL923" i="33" s="1"/>
  <c r="AJ924" i="33"/>
  <c r="AL924" i="33" s="1"/>
  <c r="AJ928" i="33"/>
  <c r="AL928" i="33" s="1"/>
  <c r="AJ927" i="33"/>
  <c r="AL927" i="33" s="1"/>
  <c r="AJ954" i="33"/>
  <c r="AL954" i="33" s="1"/>
  <c r="AJ425" i="33"/>
  <c r="AL425" i="33" s="1"/>
  <c r="AJ964" i="33"/>
  <c r="AL964" i="33" s="1"/>
  <c r="AJ428" i="33"/>
  <c r="AL428" i="33" s="1"/>
  <c r="AJ971" i="33"/>
  <c r="AL971" i="33" s="1"/>
  <c r="AJ977" i="33"/>
  <c r="AL977" i="33" s="1"/>
  <c r="AJ985" i="33"/>
  <c r="AL985" i="33" s="1"/>
  <c r="AJ436" i="33"/>
  <c r="AL436" i="33" s="1"/>
  <c r="AJ987" i="33"/>
  <c r="AL987" i="33" s="1"/>
  <c r="AJ997" i="33"/>
  <c r="AL997" i="33" s="1"/>
  <c r="AJ995" i="33"/>
  <c r="AL995" i="33" s="1"/>
  <c r="AJ441" i="33"/>
  <c r="AL441" i="33" s="1"/>
  <c r="AJ1003" i="33"/>
  <c r="AL1003" i="33" s="1"/>
  <c r="AJ1008" i="33"/>
  <c r="AL1008" i="33" s="1"/>
  <c r="AJ1010" i="33"/>
  <c r="AL1010" i="33" s="1"/>
  <c r="AJ1012" i="33"/>
  <c r="AL1012" i="33" s="1"/>
  <c r="AJ446" i="33"/>
  <c r="AL446" i="33" s="1"/>
  <c r="AJ1018" i="33"/>
  <c r="AL1018" i="33" s="1"/>
  <c r="AJ456" i="33"/>
  <c r="AL456" i="33" s="1"/>
  <c r="AJ1035" i="33"/>
  <c r="AL1035" i="33" s="1"/>
  <c r="AJ1046" i="33"/>
  <c r="AL1046" i="33" s="1"/>
  <c r="AJ1054" i="33"/>
  <c r="AL1054" i="33" s="1"/>
  <c r="AJ468" i="33"/>
  <c r="AL468" i="33" s="1"/>
  <c r="AJ479" i="33"/>
  <c r="AL479" i="33" s="1"/>
  <c r="AJ1079" i="33"/>
  <c r="AL1079" i="33" s="1"/>
  <c r="AJ1086" i="33"/>
  <c r="AL1086" i="33" s="1"/>
  <c r="AJ1100" i="33"/>
  <c r="AL1100" i="33" s="1"/>
  <c r="AJ1106" i="33"/>
  <c r="AL1106" i="33" s="1"/>
  <c r="AJ1113" i="33"/>
  <c r="AL1113" i="33" s="1"/>
  <c r="AJ504" i="33"/>
  <c r="AL504" i="33" s="1"/>
  <c r="AJ1120" i="33"/>
  <c r="AL1120" i="33" s="1"/>
  <c r="AJ912" i="33"/>
  <c r="AL912" i="33" s="1"/>
  <c r="AJ405" i="33"/>
  <c r="AL405" i="33" s="1"/>
  <c r="AJ925" i="33"/>
  <c r="AL925" i="33" s="1"/>
  <c r="AJ933" i="33"/>
  <c r="AL933" i="33" s="1"/>
  <c r="AJ934" i="33"/>
  <c r="AL934" i="33" s="1"/>
  <c r="AJ417" i="33"/>
  <c r="AL417" i="33" s="1"/>
  <c r="AJ415" i="33"/>
  <c r="AL415" i="33" s="1"/>
  <c r="AJ416" i="33"/>
  <c r="AL416" i="33" s="1"/>
  <c r="AJ945" i="33"/>
  <c r="AL945" i="33" s="1"/>
  <c r="AJ963" i="33"/>
  <c r="AL963" i="33" s="1"/>
  <c r="AJ984" i="33"/>
  <c r="AJ990" i="33"/>
  <c r="AL990" i="33" s="1"/>
  <c r="AJ439" i="33"/>
  <c r="AL439" i="33" s="1"/>
  <c r="AJ1004" i="33"/>
  <c r="AL1004" i="33" s="1"/>
  <c r="AJ1007" i="33"/>
  <c r="AJ1016" i="33"/>
  <c r="AL1016" i="33" s="1"/>
  <c r="AJ1025" i="33"/>
  <c r="AL1025" i="33" s="1"/>
  <c r="AJ1028" i="33"/>
  <c r="AL1028" i="33" s="1"/>
  <c r="AJ459" i="33"/>
  <c r="AL459" i="33" s="1"/>
  <c r="AJ461" i="33"/>
  <c r="AL461" i="33" s="1"/>
  <c r="AJ1038" i="33"/>
  <c r="AL1038" i="33" s="1"/>
  <c r="AJ1040" i="33"/>
  <c r="AL1040" i="33" s="1"/>
  <c r="AJ1048" i="33"/>
  <c r="AJ1049" i="33"/>
  <c r="AL1049" i="33" s="1"/>
  <c r="AJ1050" i="33"/>
  <c r="AL1050" i="33" s="1"/>
  <c r="AJ1055" i="33"/>
  <c r="AL1055" i="33" s="1"/>
  <c r="AJ1062" i="33"/>
  <c r="AL1062" i="33" s="1"/>
  <c r="AJ1063" i="33"/>
  <c r="AL1063" i="33" s="1"/>
  <c r="AJ1071" i="33"/>
  <c r="AL1071" i="33" s="1"/>
  <c r="AJ1083" i="33"/>
  <c r="AL1083" i="33" s="1"/>
  <c r="AJ483" i="33"/>
  <c r="AL483" i="33" s="1"/>
  <c r="AJ1094" i="33"/>
  <c r="AL1094" i="33" s="1"/>
  <c r="AJ1101" i="33"/>
  <c r="AL1101" i="33" s="1"/>
  <c r="AJ497" i="33"/>
  <c r="AL497" i="33" s="1"/>
  <c r="AJ1104" i="33"/>
  <c r="AJ1109" i="33"/>
  <c r="AL1109" i="33" s="1"/>
  <c r="AJ1114" i="33"/>
  <c r="AJ915" i="33"/>
  <c r="AL915" i="33" s="1"/>
  <c r="AJ918" i="33"/>
  <c r="AL918" i="33" s="1"/>
  <c r="AJ926" i="33"/>
  <c r="AL926" i="33" s="1"/>
  <c r="AJ932" i="33"/>
  <c r="AL932" i="33" s="1"/>
  <c r="AJ937" i="33"/>
  <c r="AL937" i="33" s="1"/>
  <c r="AJ939" i="33"/>
  <c r="AL939" i="33" s="1"/>
  <c r="AJ952" i="33"/>
  <c r="AL952" i="33" s="1"/>
  <c r="AJ426" i="33"/>
  <c r="AL426" i="33" s="1"/>
  <c r="AJ979" i="33"/>
  <c r="AL979" i="33" s="1"/>
  <c r="AJ431" i="33"/>
  <c r="AL431" i="33" s="1"/>
  <c r="AJ983" i="33"/>
  <c r="AL983" i="33" s="1"/>
  <c r="AJ1002" i="33"/>
  <c r="AL1002" i="33" s="1"/>
  <c r="AJ1006" i="33"/>
  <c r="AL1006" i="33" s="1"/>
  <c r="AJ1013" i="33"/>
  <c r="AL1013" i="33" s="1"/>
  <c r="AJ1019" i="33"/>
  <c r="AL1019" i="33" s="1"/>
  <c r="AJ1029" i="33"/>
  <c r="AL1029" i="33" s="1"/>
  <c r="AJ1030" i="33"/>
  <c r="AJ460" i="33"/>
  <c r="AL460" i="33" s="1"/>
  <c r="AJ1033" i="33"/>
  <c r="AL1033" i="33" s="1"/>
  <c r="AJ1044" i="33"/>
  <c r="AL1044" i="33" s="1"/>
  <c r="AJ1052" i="33"/>
  <c r="AL1052" i="33" s="1"/>
  <c r="AJ466" i="33"/>
  <c r="AL466" i="33" s="1"/>
  <c r="AJ467" i="33"/>
  <c r="AL467" i="33" s="1"/>
  <c r="AJ1066" i="33"/>
  <c r="AL1066" i="33" s="1"/>
  <c r="AJ476" i="33"/>
  <c r="AL476" i="33" s="1"/>
  <c r="AJ1075" i="33"/>
  <c r="AL1075" i="33" s="1"/>
  <c r="AJ1082" i="33"/>
  <c r="AJ488" i="33"/>
  <c r="AL488" i="33" s="1"/>
  <c r="AJ1097" i="33"/>
  <c r="AL1097" i="33" s="1"/>
  <c r="AJ494" i="33"/>
  <c r="AL494" i="33" s="1"/>
  <c r="AJ500" i="33"/>
  <c r="AL500" i="33" s="1"/>
  <c r="AJ502" i="33"/>
  <c r="AL502" i="33" s="1"/>
  <c r="AJ1117" i="33"/>
  <c r="AL1117" i="33" s="1"/>
  <c r="AJ1116" i="33"/>
  <c r="AL1116" i="33" s="1"/>
  <c r="AJ1119" i="33"/>
  <c r="AL1119" i="33" s="1"/>
  <c r="AJ398" i="33"/>
  <c r="AL398" i="33" s="1"/>
  <c r="AJ395" i="33"/>
  <c r="AL395" i="33" s="1"/>
  <c r="AJ407" i="33"/>
  <c r="AL407" i="33" s="1"/>
  <c r="AJ408" i="33"/>
  <c r="AL408" i="33" s="1"/>
  <c r="AJ929" i="33"/>
  <c r="AL929" i="33" s="1"/>
  <c r="AJ930" i="33"/>
  <c r="AL930" i="33" s="1"/>
  <c r="AJ938" i="33"/>
  <c r="AL938" i="33" s="1"/>
  <c r="AJ421" i="33"/>
  <c r="AL421" i="33" s="1"/>
  <c r="AJ961" i="33"/>
  <c r="AL961" i="33" s="1"/>
  <c r="AJ969" i="33"/>
  <c r="AL969" i="33" s="1"/>
  <c r="AJ980" i="33"/>
  <c r="AL980" i="33" s="1"/>
  <c r="AJ434" i="33"/>
  <c r="AL434" i="33" s="1"/>
  <c r="AJ988" i="33"/>
  <c r="AL988" i="33" s="1"/>
  <c r="AJ992" i="33"/>
  <c r="AL992" i="33" s="1"/>
  <c r="AJ1001" i="33"/>
  <c r="AL1001" i="33" s="1"/>
  <c r="AJ1009" i="33"/>
  <c r="AL1009" i="33" s="1"/>
  <c r="AJ1014" i="33"/>
  <c r="AL1014" i="33" s="1"/>
  <c r="AJ455" i="33"/>
  <c r="AL455" i="33" s="1"/>
  <c r="AJ458" i="33"/>
  <c r="AL458" i="33" s="1"/>
  <c r="AJ1034" i="33"/>
  <c r="AL1034" i="33" s="1"/>
  <c r="AJ1047" i="33"/>
  <c r="AL1047" i="33" s="1"/>
  <c r="AJ462" i="33"/>
  <c r="AL462" i="33" s="1"/>
  <c r="AJ1053" i="33"/>
  <c r="AL1053" i="33" s="1"/>
  <c r="AJ1059" i="33"/>
  <c r="AL1059" i="33" s="1"/>
  <c r="AJ1064" i="33"/>
  <c r="AL1064" i="33" s="1"/>
  <c r="AJ470" i="33"/>
  <c r="AL470" i="33" s="1"/>
  <c r="AJ475" i="33"/>
  <c r="AL475" i="33" s="1"/>
  <c r="AJ1070" i="33"/>
  <c r="AL1070" i="33" s="1"/>
  <c r="AJ1087" i="33"/>
  <c r="AL1087" i="33" s="1"/>
  <c r="AJ1098" i="33"/>
  <c r="AL1098" i="33" s="1"/>
  <c r="AJ1093" i="33"/>
  <c r="AL1093" i="33" s="1"/>
  <c r="AJ490" i="33"/>
  <c r="AL490" i="33" s="1"/>
  <c r="AJ1105" i="33"/>
  <c r="AL1105" i="33" s="1"/>
  <c r="AJ1107" i="33"/>
  <c r="AL1107" i="33" s="1"/>
  <c r="AJ397" i="33"/>
  <c r="AL397" i="33" s="1"/>
  <c r="AJ920" i="33"/>
  <c r="AL920" i="33" s="1"/>
  <c r="AJ406" i="33"/>
  <c r="AL406" i="33" s="1"/>
  <c r="AJ931" i="33"/>
  <c r="AL931" i="33" s="1"/>
  <c r="AJ935" i="33"/>
  <c r="AL935" i="33" s="1"/>
  <c r="AJ940" i="33"/>
  <c r="AL940" i="33" s="1"/>
  <c r="AJ941" i="33"/>
  <c r="AL941" i="33" s="1"/>
  <c r="AJ949" i="33"/>
  <c r="AL949" i="33" s="1"/>
  <c r="AJ955" i="33"/>
  <c r="AL955" i="33" s="1"/>
  <c r="AJ956" i="33"/>
  <c r="AL956" i="33" s="1"/>
  <c r="AJ953" i="33"/>
  <c r="AL953" i="33" s="1"/>
  <c r="AJ967" i="33"/>
  <c r="AL967" i="33" s="1"/>
  <c r="AJ986" i="33"/>
  <c r="AL986" i="33" s="1"/>
  <c r="AJ438" i="33"/>
  <c r="AL438" i="33" s="1"/>
  <c r="AJ443" i="33"/>
  <c r="AL443" i="33" s="1"/>
  <c r="AJ1022" i="33"/>
  <c r="AL1022" i="33" s="1"/>
  <c r="AJ1026" i="33"/>
  <c r="AL1026" i="33" s="1"/>
  <c r="AJ457" i="33"/>
  <c r="AL457" i="33" s="1"/>
  <c r="AJ1036" i="33"/>
  <c r="AL1036" i="33" s="1"/>
  <c r="AJ1037" i="33"/>
  <c r="AL1037" i="33" s="1"/>
  <c r="AJ469" i="33"/>
  <c r="AL469" i="33" s="1"/>
  <c r="AJ1060" i="33"/>
  <c r="AL1060" i="33" s="1"/>
  <c r="AJ1065" i="33"/>
  <c r="AL1065" i="33" s="1"/>
  <c r="AJ1068" i="33"/>
  <c r="AL1068" i="33" s="1"/>
  <c r="AJ474" i="33"/>
  <c r="AL474" i="33" s="1"/>
  <c r="AJ1072" i="33"/>
  <c r="AJ477" i="33"/>
  <c r="AL477" i="33" s="1"/>
  <c r="AJ480" i="33"/>
  <c r="AL480" i="33" s="1"/>
  <c r="AJ1080" i="33"/>
  <c r="AL1080" i="33" s="1"/>
  <c r="AJ1074" i="33"/>
  <c r="AL1074" i="33" s="1"/>
  <c r="AJ481" i="33"/>
  <c r="AL481" i="33" s="1"/>
  <c r="AJ1095" i="33"/>
  <c r="AL1095" i="33" s="1"/>
  <c r="AJ1099" i="33"/>
  <c r="AL1099" i="33" s="1"/>
  <c r="AJ493" i="33"/>
  <c r="AL493" i="33" s="1"/>
  <c r="AJ491" i="33"/>
  <c r="AL491" i="33" s="1"/>
  <c r="AJ496" i="33"/>
  <c r="AL496" i="33" s="1"/>
  <c r="AJ498" i="33"/>
  <c r="AL498" i="33" s="1"/>
  <c r="AJ1108" i="33"/>
  <c r="AL1108" i="33" s="1"/>
  <c r="AJ251" i="33"/>
  <c r="AL251" i="33" s="1"/>
  <c r="AJ517" i="33"/>
  <c r="D398" i="33" l="1"/>
  <c r="D399" i="33" s="1"/>
  <c r="D400" i="33" s="1"/>
  <c r="D401" i="33" s="1"/>
  <c r="D402" i="33" s="1"/>
  <c r="D403" i="33" s="1"/>
  <c r="D404" i="33" s="1"/>
  <c r="D405" i="33" s="1"/>
  <c r="D406" i="33" s="1"/>
  <c r="D407" i="33" s="1"/>
  <c r="D408" i="33" s="1"/>
  <c r="D409" i="33" s="1"/>
  <c r="D410" i="33" s="1"/>
  <c r="D411" i="33" s="1"/>
  <c r="D412" i="33" s="1"/>
  <c r="D413" i="33" s="1"/>
  <c r="D414" i="33" s="1"/>
  <c r="D415" i="33" s="1"/>
  <c r="D416" i="33" s="1"/>
  <c r="D417" i="33" s="1"/>
  <c r="D418" i="33" s="1"/>
  <c r="D419" i="33" s="1"/>
  <c r="D420" i="33" s="1"/>
  <c r="D421" i="33" s="1"/>
  <c r="D422" i="33" s="1"/>
  <c r="D423" i="33" s="1"/>
  <c r="D424" i="33" s="1"/>
  <c r="D425" i="33" s="1"/>
  <c r="D426" i="33" s="1"/>
  <c r="D427" i="33" s="1"/>
  <c r="D428" i="33" s="1"/>
  <c r="D429" i="33" s="1"/>
  <c r="D430" i="33" s="1"/>
  <c r="D431" i="33" s="1"/>
  <c r="D432" i="33" s="1"/>
  <c r="D433" i="33" s="1"/>
  <c r="D434" i="33" s="1"/>
  <c r="D435" i="33" s="1"/>
  <c r="D436" i="33" s="1"/>
  <c r="D437" i="33" s="1"/>
  <c r="D438" i="33" s="1"/>
  <c r="D439" i="33" s="1"/>
  <c r="D440" i="33" s="1"/>
  <c r="D441" i="33" s="1"/>
  <c r="D442" i="33" s="1"/>
  <c r="D443" i="33" s="1"/>
  <c r="D444" i="33" s="1"/>
  <c r="D445" i="33" s="1"/>
  <c r="D446" i="33" s="1"/>
  <c r="D447" i="33" s="1"/>
  <c r="D448" i="33" s="1"/>
  <c r="D449" i="33" s="1"/>
  <c r="D450" i="33" s="1"/>
  <c r="D451" i="33" s="1"/>
  <c r="D452" i="33" s="1"/>
  <c r="D453" i="33" s="1"/>
  <c r="D454" i="33" s="1"/>
  <c r="D455" i="33" s="1"/>
  <c r="D456" i="33" s="1"/>
  <c r="D457" i="33" s="1"/>
  <c r="D458" i="33" s="1"/>
  <c r="D459" i="33" s="1"/>
  <c r="D460" i="33" s="1"/>
  <c r="D461" i="33" s="1"/>
  <c r="D462" i="33" s="1"/>
  <c r="D463" i="33" s="1"/>
  <c r="D464" i="33" s="1"/>
  <c r="D465" i="33" s="1"/>
  <c r="D466" i="33" s="1"/>
  <c r="D467" i="33" s="1"/>
  <c r="D468" i="33" s="1"/>
  <c r="D469" i="33" s="1"/>
  <c r="D470" i="33" s="1"/>
  <c r="D471" i="33" s="1"/>
  <c r="D472" i="33" s="1"/>
  <c r="D473" i="33" s="1"/>
  <c r="D474" i="33" s="1"/>
  <c r="D475" i="33" s="1"/>
  <c r="D476" i="33" s="1"/>
  <c r="D477" i="33" s="1"/>
  <c r="D478" i="33" s="1"/>
  <c r="D479" i="33" s="1"/>
  <c r="D480" i="33" s="1"/>
  <c r="D481" i="33" s="1"/>
  <c r="D482" i="33" s="1"/>
  <c r="D483" i="33" s="1"/>
  <c r="D484" i="33" s="1"/>
  <c r="D485" i="33" s="1"/>
  <c r="D486" i="33" s="1"/>
  <c r="D487" i="33" s="1"/>
  <c r="D488" i="33" s="1"/>
  <c r="D489" i="33" s="1"/>
  <c r="D490" i="33" s="1"/>
  <c r="D491" i="33" s="1"/>
  <c r="D492" i="33" s="1"/>
  <c r="D493" i="33" s="1"/>
  <c r="D494" i="33" s="1"/>
  <c r="D495" i="33" s="1"/>
  <c r="D496" i="33" s="1"/>
  <c r="D497" i="33" s="1"/>
  <c r="D498" i="33" s="1"/>
  <c r="D499" i="33" s="1"/>
  <c r="D500" i="33" s="1"/>
  <c r="D501" i="33" s="1"/>
  <c r="D502" i="33" s="1"/>
  <c r="D503" i="33" s="1"/>
  <c r="D504" i="33" s="1"/>
  <c r="D505" i="33" s="1"/>
  <c r="D506" i="33" s="1"/>
  <c r="D507" i="33" s="1"/>
  <c r="D508" i="33"/>
  <c r="D509" i="33" s="1"/>
  <c r="D510" i="33" s="1"/>
  <c r="D511" i="33" s="1"/>
  <c r="D512" i="33" s="1"/>
  <c r="D513" i="33" s="1"/>
  <c r="D514" i="33" s="1"/>
  <c r="D515" i="33" s="1"/>
  <c r="D516" i="33" s="1"/>
  <c r="D909" i="33"/>
  <c r="D910" i="33" s="1"/>
  <c r="D911" i="33" s="1"/>
  <c r="D912" i="33" s="1"/>
  <c r="D913" i="33" s="1"/>
  <c r="D914" i="33" s="1"/>
  <c r="D915" i="33" s="1"/>
  <c r="D916" i="33" s="1"/>
  <c r="D917" i="33" s="1"/>
  <c r="D918" i="33" s="1"/>
  <c r="D919" i="33" s="1"/>
  <c r="D920" i="33" s="1"/>
  <c r="D921" i="33" s="1"/>
  <c r="D922" i="33" s="1"/>
  <c r="D923" i="33" s="1"/>
  <c r="D924" i="33" s="1"/>
  <c r="D925" i="33" s="1"/>
  <c r="D926" i="33" s="1"/>
  <c r="D927" i="33" s="1"/>
  <c r="D928" i="33" s="1"/>
  <c r="D929" i="33" s="1"/>
  <c r="D930" i="33" s="1"/>
  <c r="D931" i="33" s="1"/>
  <c r="D932" i="33" s="1"/>
  <c r="D933" i="33" s="1"/>
  <c r="D934" i="33" s="1"/>
  <c r="D935" i="33" s="1"/>
  <c r="D936" i="33" s="1"/>
  <c r="D937" i="33" s="1"/>
  <c r="D938" i="33" s="1"/>
  <c r="D939" i="33" s="1"/>
  <c r="D940" i="33" s="1"/>
  <c r="D941" i="33" s="1"/>
  <c r="D942" i="33" s="1"/>
  <c r="D943" i="33" s="1"/>
  <c r="D944" i="33" s="1"/>
  <c r="D945" i="33" s="1"/>
  <c r="D946" i="33" s="1"/>
  <c r="D947" i="33" s="1"/>
  <c r="D948" i="33" s="1"/>
  <c r="D949" i="33" s="1"/>
  <c r="D950" i="33" s="1"/>
  <c r="D951" i="33" s="1"/>
  <c r="D952" i="33" s="1"/>
  <c r="D953" i="33" s="1"/>
  <c r="D954" i="33" s="1"/>
  <c r="D955" i="33" s="1"/>
  <c r="D956" i="33" s="1"/>
  <c r="D957" i="33" s="1"/>
  <c r="D958" i="33" s="1"/>
  <c r="D959" i="33" s="1"/>
  <c r="D960" i="33" s="1"/>
  <c r="D961" i="33" s="1"/>
  <c r="D962" i="33" s="1"/>
  <c r="D963" i="33" s="1"/>
  <c r="D964" i="33" s="1"/>
  <c r="D965" i="33" s="1"/>
  <c r="D966" i="33" s="1"/>
  <c r="D967" i="33" s="1"/>
  <c r="D968" i="33" s="1"/>
  <c r="D969" i="33" s="1"/>
  <c r="D970" i="33" s="1"/>
  <c r="D971" i="33" s="1"/>
  <c r="D972" i="33" s="1"/>
  <c r="D973" i="33" s="1"/>
  <c r="D974" i="33" s="1"/>
  <c r="D975" i="33" s="1"/>
  <c r="D976" i="33" s="1"/>
  <c r="D977" i="33" s="1"/>
  <c r="D978" i="33" s="1"/>
  <c r="D979" i="33" s="1"/>
  <c r="D980" i="33" s="1"/>
  <c r="D981" i="33" s="1"/>
  <c r="D982" i="33" s="1"/>
  <c r="D983" i="33" s="1"/>
  <c r="D984" i="33" s="1"/>
  <c r="D985" i="33" s="1"/>
  <c r="D986" i="33" s="1"/>
  <c r="D987" i="33" s="1"/>
  <c r="D988" i="33" s="1"/>
  <c r="D989" i="33" s="1"/>
  <c r="D990" i="33" s="1"/>
  <c r="D991" i="33" s="1"/>
  <c r="D992" i="33" s="1"/>
  <c r="D993" i="33" s="1"/>
  <c r="D994" i="33" s="1"/>
  <c r="D995" i="33" s="1"/>
  <c r="D996" i="33" s="1"/>
  <c r="D997" i="33" s="1"/>
  <c r="D998" i="33" s="1"/>
  <c r="D999" i="33" s="1"/>
  <c r="D1000" i="33" s="1"/>
  <c r="D1001" i="33" s="1"/>
  <c r="D1002" i="33" s="1"/>
  <c r="D1003" i="33" s="1"/>
  <c r="D1004" i="33" s="1"/>
  <c r="D1005" i="33" s="1"/>
  <c r="D1006" i="33" s="1"/>
  <c r="D1007" i="33" s="1"/>
  <c r="D1008" i="33" s="1"/>
  <c r="D1009" i="33" s="1"/>
  <c r="D1010" i="33" s="1"/>
  <c r="D1011" i="33" s="1"/>
  <c r="D1012" i="33" s="1"/>
  <c r="D1013" i="33" s="1"/>
  <c r="D1014" i="33" s="1"/>
  <c r="D1015" i="33" s="1"/>
  <c r="D1016" i="33" s="1"/>
  <c r="D1017" i="33" s="1"/>
  <c r="D1018" i="33" s="1"/>
  <c r="D1019" i="33" s="1"/>
  <c r="D1020" i="33" s="1"/>
  <c r="D1021" i="33" s="1"/>
  <c r="D1022" i="33" s="1"/>
  <c r="D1023" i="33" s="1"/>
  <c r="D1024" i="33" s="1"/>
  <c r="D1025" i="33" s="1"/>
  <c r="D1026" i="33" s="1"/>
  <c r="D1027" i="33" s="1"/>
  <c r="D1028" i="33" s="1"/>
  <c r="D1029" i="33" s="1"/>
  <c r="D1030" i="33" s="1"/>
  <c r="D1031" i="33" s="1"/>
  <c r="D1032" i="33" s="1"/>
  <c r="D1033" i="33" s="1"/>
  <c r="D1034" i="33" s="1"/>
  <c r="D1035" i="33" s="1"/>
  <c r="D1036" i="33" s="1"/>
  <c r="D1037" i="33" s="1"/>
  <c r="D1038" i="33" s="1"/>
  <c r="D1039" i="33" s="1"/>
  <c r="D1040" i="33" s="1"/>
  <c r="D1041" i="33" s="1"/>
  <c r="D1042" i="33" s="1"/>
  <c r="D1043" i="33" s="1"/>
  <c r="D1044" i="33" s="1"/>
  <c r="D1045" i="33" s="1"/>
  <c r="D1046" i="33" s="1"/>
  <c r="D1047" i="33" s="1"/>
  <c r="D1048" i="33" s="1"/>
  <c r="D1049" i="33" s="1"/>
  <c r="D1050" i="33" s="1"/>
  <c r="D1051" i="33" s="1"/>
  <c r="D1052" i="33" s="1"/>
  <c r="D1053" i="33" s="1"/>
  <c r="D1054" i="33" s="1"/>
  <c r="D1055" i="33" s="1"/>
  <c r="D1056" i="33" s="1"/>
  <c r="D1057" i="33" s="1"/>
  <c r="D1058" i="33" s="1"/>
  <c r="D1059" i="33" s="1"/>
  <c r="D1060" i="33" s="1"/>
  <c r="D1061" i="33" s="1"/>
  <c r="D1062" i="33" s="1"/>
  <c r="D1063" i="33" s="1"/>
  <c r="D1064" i="33" s="1"/>
  <c r="D1065" i="33" s="1"/>
  <c r="D1066" i="33" s="1"/>
  <c r="D1067" i="33" s="1"/>
  <c r="D1068" i="33" s="1"/>
  <c r="D1069" i="33" s="1"/>
  <c r="D1070" i="33" s="1"/>
  <c r="D1071" i="33" s="1"/>
  <c r="D1072" i="33" s="1"/>
  <c r="D1073" i="33" s="1"/>
  <c r="D1074" i="33" s="1"/>
  <c r="D1075" i="33" s="1"/>
  <c r="D1076" i="33" s="1"/>
  <c r="D1077" i="33" s="1"/>
  <c r="D1078" i="33" s="1"/>
  <c r="D1079" i="33" s="1"/>
  <c r="D1080" i="33" s="1"/>
  <c r="D1081" i="33" s="1"/>
  <c r="D1082" i="33" s="1"/>
  <c r="D1083" i="33" s="1"/>
  <c r="D1084" i="33" s="1"/>
  <c r="D1085" i="33" s="1"/>
  <c r="D1086" i="33" s="1"/>
  <c r="D1087" i="33" s="1"/>
  <c r="D1088" i="33" s="1"/>
  <c r="D1089" i="33" s="1"/>
  <c r="D1090" i="33" s="1"/>
  <c r="D1091" i="33" s="1"/>
  <c r="D1092" i="33" s="1"/>
  <c r="D1093" i="33" s="1"/>
  <c r="D1094" i="33" s="1"/>
  <c r="D1095" i="33" s="1"/>
  <c r="D1096" i="33" s="1"/>
  <c r="D1097" i="33" s="1"/>
  <c r="D1098" i="33" s="1"/>
  <c r="D1099" i="33" s="1"/>
  <c r="D1100" i="33" s="1"/>
  <c r="D1101" i="33" s="1"/>
  <c r="D1102" i="33" s="1"/>
  <c r="D1103" i="33" s="1"/>
  <c r="D1104" i="33" s="1"/>
  <c r="D1105" i="33" s="1"/>
  <c r="D1106" i="33" s="1"/>
  <c r="D1107" i="33" s="1"/>
  <c r="D1108" i="33" s="1"/>
  <c r="D1109" i="33" s="1"/>
  <c r="D1110" i="33" s="1"/>
  <c r="D1111" i="33" s="1"/>
  <c r="D1112" i="33" s="1"/>
  <c r="D1113" i="33" s="1"/>
  <c r="D1114" i="33" s="1"/>
  <c r="D1115" i="33" s="1"/>
  <c r="D1116" i="33" s="1"/>
  <c r="D1117" i="33" s="1"/>
  <c r="D1118" i="33" s="1"/>
  <c r="D1119" i="33" s="1"/>
  <c r="D1120" i="33" s="1"/>
  <c r="M8" i="36"/>
  <c r="AC516" i="33" l="1"/>
  <c r="AC564" i="33"/>
  <c r="AC791" i="33"/>
  <c r="AC873" i="33"/>
  <c r="AC866" i="33"/>
  <c r="AC532" i="33"/>
  <c r="AC675" i="33"/>
  <c r="AC870" i="33"/>
  <c r="AC698" i="33"/>
  <c r="AC651" i="33"/>
  <c r="AC838" i="33"/>
  <c r="AC907" i="33"/>
  <c r="AC758" i="33"/>
  <c r="AC774" i="33"/>
  <c r="AC387" i="33"/>
  <c r="AC392" i="33"/>
  <c r="AC775" i="33"/>
  <c r="AC686" i="33"/>
  <c r="AC841" i="33"/>
  <c r="AC828" i="33"/>
  <c r="AC767" i="33"/>
  <c r="AC533" i="33"/>
  <c r="AC621" i="33"/>
  <c r="AC819" i="33"/>
  <c r="AC657" i="33"/>
  <c r="AC89" i="33"/>
  <c r="AC826" i="33"/>
  <c r="F3" i="29" l="1"/>
  <c r="F4" i="29"/>
  <c r="F5" i="29"/>
  <c r="F6" i="29"/>
  <c r="F7" i="29"/>
  <c r="F8" i="29"/>
  <c r="F9" i="29"/>
  <c r="F10" i="29"/>
  <c r="F11" i="29"/>
  <c r="F12" i="29"/>
  <c r="F13" i="29"/>
  <c r="F14" i="29"/>
  <c r="F15" i="29"/>
  <c r="F16" i="29"/>
  <c r="F17" i="29"/>
  <c r="F18" i="29"/>
  <c r="F19" i="29"/>
  <c r="F20" i="29"/>
  <c r="F21" i="29"/>
  <c r="F22" i="29"/>
  <c r="F23" i="29"/>
  <c r="F24" i="29"/>
  <c r="F25" i="29"/>
  <c r="F26" i="29"/>
  <c r="F27" i="29"/>
  <c r="F28" i="29"/>
  <c r="F29" i="29"/>
  <c r="F30" i="29"/>
  <c r="F31" i="29"/>
  <c r="F32" i="29"/>
  <c r="F33" i="29"/>
  <c r="F34" i="29"/>
  <c r="F35" i="29"/>
  <c r="F36" i="29"/>
  <c r="F37" i="29"/>
  <c r="F38" i="29"/>
  <c r="F39" i="29"/>
  <c r="F40" i="29"/>
  <c r="F41" i="29"/>
  <c r="F42" i="29"/>
  <c r="F43" i="29"/>
  <c r="F44" i="29"/>
  <c r="F45" i="29"/>
  <c r="F46" i="29"/>
  <c r="F47" i="29"/>
  <c r="F48" i="29"/>
  <c r="F49" i="29"/>
  <c r="F50" i="29"/>
  <c r="F51" i="29"/>
  <c r="F52" i="29"/>
  <c r="F53" i="29"/>
  <c r="F54" i="29"/>
  <c r="F55" i="29"/>
  <c r="F56" i="29"/>
  <c r="F57" i="29"/>
  <c r="F58" i="29"/>
  <c r="F59" i="29"/>
  <c r="F60" i="29"/>
  <c r="F61" i="29"/>
  <c r="F62" i="29"/>
  <c r="F63" i="29"/>
  <c r="F64" i="29"/>
  <c r="F65" i="29"/>
  <c r="F66" i="29"/>
  <c r="F67" i="29"/>
  <c r="F68" i="29"/>
  <c r="F69" i="29"/>
  <c r="F70" i="29"/>
  <c r="F71" i="29"/>
  <c r="F72" i="29"/>
  <c r="F73" i="29"/>
  <c r="F74" i="29"/>
  <c r="F75" i="29"/>
  <c r="F76" i="29"/>
  <c r="F77" i="29"/>
  <c r="F78" i="29"/>
  <c r="F79" i="29"/>
  <c r="F80" i="29"/>
  <c r="F81" i="29"/>
  <c r="F82" i="29"/>
  <c r="F83" i="29"/>
  <c r="F84" i="29"/>
  <c r="F85" i="29"/>
  <c r="F86" i="29"/>
  <c r="F87" i="29"/>
  <c r="F88" i="29"/>
  <c r="F89" i="29"/>
  <c r="F90" i="29"/>
  <c r="F91" i="29"/>
  <c r="F92" i="29"/>
  <c r="F93" i="29"/>
  <c r="F94" i="29"/>
  <c r="F95" i="29"/>
  <c r="F96" i="29"/>
  <c r="F97" i="29"/>
  <c r="F98" i="29"/>
  <c r="F99" i="29"/>
  <c r="F100" i="29"/>
  <c r="F101" i="29"/>
  <c r="F102" i="29"/>
  <c r="F103" i="29"/>
  <c r="F104" i="29"/>
  <c r="F105" i="29"/>
  <c r="F106" i="29"/>
  <c r="F107" i="29"/>
  <c r="F108" i="29"/>
  <c r="F109" i="29"/>
  <c r="F110" i="29"/>
  <c r="F111" i="29"/>
  <c r="F112" i="29"/>
  <c r="F113" i="29"/>
  <c r="F114" i="29"/>
  <c r="F115" i="29"/>
  <c r="F116" i="29"/>
  <c r="F117" i="29"/>
  <c r="F118" i="29"/>
  <c r="F119" i="29"/>
  <c r="F2" i="29"/>
  <c r="AC305" i="33" l="1"/>
  <c r="AC11" i="33"/>
  <c r="AC225" i="33"/>
  <c r="AC781" i="33"/>
  <c r="AC218" i="33"/>
  <c r="AC519" i="33"/>
  <c r="AC626" i="33"/>
  <c r="AC13" i="33"/>
  <c r="AC380" i="33"/>
  <c r="AC548" i="33"/>
  <c r="AC292" i="33"/>
  <c r="AC895" i="33"/>
  <c r="AC125" i="33"/>
  <c r="AC757" i="33"/>
  <c r="AC751" i="33"/>
  <c r="AC259" i="33"/>
  <c r="AC803" i="33"/>
  <c r="AC823" i="33"/>
  <c r="AC689" i="33"/>
  <c r="AC582" i="33"/>
  <c r="AC370" i="33"/>
  <c r="AC800" i="33"/>
  <c r="AC862" i="33"/>
  <c r="AC348" i="33"/>
  <c r="AC793" i="33"/>
  <c r="AC518" i="33"/>
  <c r="AC521" i="33"/>
  <c r="AC140" i="33"/>
  <c r="AC892" i="33"/>
  <c r="AC779" i="33"/>
  <c r="AC363" i="33"/>
  <c r="AC754" i="33"/>
  <c r="AC808" i="33"/>
  <c r="AC735" i="33"/>
  <c r="AC168" i="33"/>
  <c r="AC530" i="33"/>
  <c r="AC648" i="33"/>
  <c r="AC669" i="33"/>
  <c r="AC300" i="33"/>
  <c r="AC623" i="33"/>
  <c r="AC353" i="33"/>
  <c r="AC897" i="33"/>
  <c r="AC832" i="33"/>
  <c r="AC710" i="33"/>
  <c r="AC855" i="33"/>
  <c r="AC562" i="33"/>
  <c r="AC324" i="33"/>
  <c r="AC572" i="33"/>
  <c r="AC889" i="33"/>
  <c r="AC734" i="33"/>
  <c r="AC879" i="33"/>
  <c r="AC275" i="33"/>
  <c r="AC314" i="33"/>
  <c r="AC527" i="33"/>
  <c r="AC677" i="33"/>
  <c r="AC343" i="33"/>
  <c r="AC902" i="33"/>
  <c r="AC554" i="33"/>
  <c r="AC361" i="33"/>
  <c r="AC536" i="33"/>
  <c r="AC133" i="33"/>
  <c r="AC347" i="33"/>
  <c r="AC3" i="33"/>
  <c r="AC706" i="33"/>
  <c r="AC656" i="33"/>
  <c r="AC93" i="33"/>
  <c r="AC553" i="33"/>
  <c r="AC279" i="33"/>
  <c r="AC608" i="33"/>
  <c r="AC301" i="33"/>
  <c r="AC159" i="33"/>
  <c r="AC629" i="33"/>
  <c r="AC165" i="33"/>
  <c r="AC98" i="33"/>
  <c r="AC557" i="33"/>
  <c r="AC78" i="33"/>
  <c r="AC100" i="33"/>
  <c r="AC820" i="33"/>
  <c r="AC655" i="33"/>
  <c r="AC8" i="33"/>
  <c r="AC596" i="33"/>
  <c r="AC139" i="33"/>
  <c r="AC900" i="33"/>
  <c r="AC570" i="33"/>
  <c r="AC528" i="33"/>
  <c r="AC205" i="33"/>
  <c r="AC77" i="33"/>
  <c r="AC703" i="33"/>
  <c r="AC118" i="33"/>
  <c r="AC724" i="33"/>
  <c r="AC877" i="33"/>
  <c r="AC144" i="33"/>
  <c r="AC293" i="33"/>
  <c r="AC605" i="33"/>
  <c r="AC382" i="33"/>
  <c r="AC217" i="33"/>
  <c r="AC720" i="33"/>
  <c r="AC830" i="33"/>
  <c r="AC14" i="33"/>
  <c r="AC351" i="33"/>
  <c r="AC561" i="33"/>
  <c r="AC359" i="33"/>
  <c r="AC177" i="33"/>
  <c r="AC95" i="33"/>
  <c r="AC29" i="33"/>
  <c r="AC795" i="33"/>
  <c r="AC252" i="33"/>
  <c r="AC584" i="33"/>
  <c r="AC607" i="33"/>
  <c r="AC18" i="33"/>
  <c r="AC860" i="33"/>
  <c r="AC840" i="33"/>
  <c r="AC787" i="33"/>
  <c r="AC54" i="33"/>
  <c r="AC903" i="33"/>
  <c r="AC618" i="33"/>
  <c r="AC81" i="33"/>
  <c r="AC524" i="33"/>
  <c r="AC749" i="33"/>
  <c r="AC639" i="33"/>
  <c r="AC577" i="33"/>
  <c r="AC753" i="33"/>
  <c r="AC766" i="33"/>
  <c r="AC575" i="33"/>
  <c r="AC20" i="33"/>
  <c r="AC606" i="33"/>
  <c r="AC585" i="33"/>
  <c r="AC220" i="33"/>
  <c r="AC727" i="33"/>
  <c r="AC638" i="33"/>
  <c r="AC512" i="33"/>
  <c r="AC744" i="33"/>
  <c r="AC741" i="33"/>
  <c r="AC147" i="33"/>
  <c r="AC762" i="33"/>
  <c r="AC842" i="33"/>
  <c r="AC550" i="33"/>
  <c r="AC632" i="33"/>
  <c r="AC854" i="33"/>
  <c r="AC654" i="33"/>
  <c r="AC302" i="33"/>
  <c r="AC867" i="33"/>
  <c r="AC603" i="33"/>
  <c r="AC792" i="33"/>
  <c r="AC174" i="33"/>
  <c r="AC369" i="33"/>
  <c r="AC559" i="33"/>
  <c r="AC543" i="33"/>
  <c r="AC17" i="33"/>
  <c r="AC694" i="33"/>
  <c r="AC776" i="33"/>
  <c r="AC233" i="33"/>
  <c r="AC811" i="33"/>
  <c r="AC872" i="33"/>
  <c r="AC822" i="33"/>
  <c r="AC148" i="33"/>
  <c r="AC640" i="33"/>
  <c r="AC307" i="33"/>
  <c r="AC25" i="33"/>
  <c r="AC53" i="33"/>
  <c r="AC102" i="33"/>
  <c r="AC393" i="33"/>
  <c r="AC812" i="33"/>
  <c r="AC589" i="33"/>
  <c r="AC690" i="33"/>
  <c r="AC256" i="33"/>
  <c r="AC588" i="33"/>
  <c r="AC745" i="33"/>
  <c r="AC833" i="33"/>
  <c r="AC827" i="33"/>
  <c r="AC535" i="33"/>
  <c r="AC104" i="33"/>
  <c r="AC896" i="33"/>
  <c r="AC289" i="33"/>
  <c r="AC699" i="33"/>
  <c r="AC586" i="33"/>
  <c r="AC788" i="33"/>
  <c r="AC887" i="33"/>
  <c r="AC604" i="33"/>
  <c r="AC730" i="33"/>
  <c r="AC738" i="33"/>
  <c r="AC123" i="33"/>
  <c r="AC645" i="33"/>
  <c r="AC544" i="33"/>
  <c r="AC752" i="33"/>
  <c r="AC726" i="33"/>
  <c r="AC857" i="33"/>
  <c r="AC612" i="33"/>
  <c r="AC73" i="33"/>
  <c r="AC731" i="33"/>
  <c r="AC636" i="33"/>
  <c r="AC617" i="33"/>
  <c r="AC203" i="33"/>
  <c r="AC856" i="33"/>
  <c r="AC355" i="33"/>
  <c r="AC294" i="33"/>
  <c r="AC848" i="33"/>
  <c r="AC206" i="33"/>
  <c r="AC7" i="33"/>
  <c r="AC526" i="33"/>
  <c r="AC717" i="33"/>
  <c r="AC804" i="33"/>
  <c r="AC180" i="33"/>
  <c r="AC61" i="33"/>
  <c r="AC846" i="33"/>
  <c r="AC697" i="33"/>
  <c r="AC24" i="33"/>
  <c r="AC371" i="33"/>
  <c r="AC231" i="33"/>
  <c r="AC569" i="33"/>
  <c r="AC376" i="33"/>
  <c r="AC587" i="33"/>
  <c r="AC522" i="33"/>
  <c r="AC768" i="33"/>
  <c r="AC39" i="33"/>
  <c r="AC549" i="33"/>
  <c r="AC201" i="33"/>
  <c r="AC282" i="33"/>
  <c r="AC701" i="33"/>
  <c r="AC709" i="33"/>
  <c r="AC616" i="33"/>
  <c r="AC48" i="33"/>
  <c r="AC899" i="33"/>
  <c r="AC580" i="33"/>
  <c r="AC529" i="33"/>
  <c r="AC367" i="33"/>
  <c r="AC611" i="33"/>
  <c r="AC583" i="33"/>
  <c r="AC871" i="33"/>
  <c r="AC684" i="33"/>
  <c r="AC647" i="33"/>
  <c r="AC764" i="33"/>
  <c r="AC227" i="33"/>
  <c r="AC725" i="33"/>
  <c r="AC881" i="33"/>
  <c r="AC182" i="33"/>
  <c r="AC209" i="33"/>
  <c r="AC905" i="33"/>
  <c r="AC581" i="33"/>
  <c r="AC34" i="33"/>
  <c r="AC683" i="33"/>
  <c r="AC732" i="33"/>
  <c r="AC637" i="33"/>
  <c r="AC874" i="33"/>
  <c r="AC802" i="33"/>
  <c r="AC574" i="33"/>
  <c r="AC212" i="33"/>
  <c r="AC861" i="33"/>
  <c r="AC602" i="33"/>
  <c r="AC790" i="33"/>
  <c r="AC901" i="33"/>
  <c r="AC591" i="33"/>
  <c r="AC673" i="33"/>
  <c r="AC537" i="33"/>
  <c r="AC345" i="33"/>
  <c r="AC771" i="33"/>
  <c r="AC818" i="33"/>
  <c r="AC664" i="33"/>
  <c r="AC556" i="33"/>
  <c r="AC898" i="33"/>
  <c r="AC748" i="33"/>
  <c r="AC705" i="33"/>
  <c r="AC880" i="33"/>
  <c r="AC567" i="33"/>
  <c r="AC273" i="33"/>
  <c r="AC309" i="33"/>
  <c r="AC635" i="33"/>
  <c r="AC328" i="33"/>
  <c r="AC285" i="33"/>
  <c r="AC722" i="33"/>
  <c r="AC540" i="33"/>
  <c r="AC176" i="33"/>
  <c r="AC672" i="33"/>
  <c r="AC668" i="33"/>
  <c r="AC759" i="33"/>
  <c r="AC836" i="33"/>
  <c r="AC813" i="33"/>
  <c r="AC510" i="33"/>
  <c r="AC383" i="33"/>
  <c r="AC743" i="33"/>
  <c r="AC769" i="33"/>
  <c r="AC525" i="33"/>
  <c r="AC794" i="33"/>
  <c r="AC814" i="33"/>
  <c r="AC563" i="33"/>
  <c r="AC579" i="33"/>
  <c r="AC716" i="33"/>
  <c r="AC665" i="33"/>
  <c r="AC885" i="33"/>
  <c r="AC422" i="33"/>
  <c r="AC417" i="33"/>
  <c r="AC461" i="33"/>
  <c r="AC488" i="33"/>
  <c r="AC1120" i="33"/>
  <c r="AC434" i="33"/>
  <c r="AC1110" i="33"/>
  <c r="AC493" i="33"/>
  <c r="AC452" i="33"/>
  <c r="AC1089" i="33"/>
  <c r="AC940" i="33"/>
  <c r="AC966" i="33"/>
  <c r="AC459" i="33"/>
  <c r="AC451" i="33"/>
  <c r="AC980" i="33"/>
  <c r="AC457" i="33"/>
  <c r="AC1088" i="33"/>
  <c r="AC682" i="33"/>
  <c r="AC676" i="33"/>
  <c r="AC718" i="33"/>
  <c r="AC666" i="33"/>
  <c r="AC806" i="33"/>
  <c r="AC258" i="33"/>
  <c r="AC278" i="33"/>
  <c r="AC644" i="33"/>
  <c r="AC185" i="33"/>
  <c r="AC630" i="33"/>
  <c r="AC687" i="33"/>
  <c r="AC245" i="33"/>
  <c r="AC610" i="33"/>
  <c r="AC692" i="33"/>
  <c r="AC631" i="33"/>
  <c r="AC108" i="33"/>
  <c r="AC99" i="33"/>
  <c r="AC36" i="33"/>
  <c r="AC863" i="33"/>
  <c r="AC128" i="33"/>
  <c r="AC949" i="33"/>
  <c r="AC478" i="33"/>
  <c r="AC480" i="33"/>
  <c r="AC467" i="33"/>
  <c r="AC1097" i="33"/>
  <c r="AC995" i="33"/>
  <c r="AC435" i="33"/>
  <c r="AC929" i="33"/>
  <c r="AC1087" i="33"/>
  <c r="AC501" i="33"/>
  <c r="AC1067" i="33"/>
  <c r="AC1094" i="33"/>
  <c r="AC950" i="33"/>
  <c r="AC425" i="33"/>
  <c r="AC983" i="33"/>
  <c r="AC491" i="33"/>
  <c r="AC941" i="33"/>
  <c r="AC404" i="33"/>
  <c r="AC1025" i="33"/>
  <c r="AC92" i="33"/>
  <c r="AC807" i="33"/>
  <c r="AC815" i="33"/>
  <c r="AC254" i="33"/>
  <c r="AC55" i="33"/>
  <c r="AC354" i="33"/>
  <c r="AC573" i="33"/>
  <c r="AC789" i="33"/>
  <c r="AC43" i="33"/>
  <c r="AC277" i="33"/>
  <c r="AC523" i="33"/>
  <c r="AC106" i="33"/>
  <c r="AC646" i="33"/>
  <c r="AC517" i="33"/>
  <c r="AC555" i="33"/>
  <c r="AC921" i="33"/>
  <c r="AC211" i="33"/>
  <c r="AC423" i="33"/>
  <c r="AC150" i="33"/>
  <c r="AC429" i="33"/>
  <c r="AC414" i="33"/>
  <c r="AC1091" i="33"/>
  <c r="AC1077" i="33"/>
  <c r="AC546" i="33"/>
  <c r="AC494" i="33"/>
  <c r="AC1002" i="33"/>
  <c r="AC186" i="33"/>
  <c r="AC1101" i="33"/>
  <c r="AC919" i="33"/>
  <c r="AC990" i="33"/>
  <c r="AC954" i="33"/>
  <c r="AC988" i="33"/>
  <c r="AC1113" i="33"/>
  <c r="AC489" i="33"/>
  <c r="AC436" i="33"/>
  <c r="AC396" i="33"/>
  <c r="AC834" i="33"/>
  <c r="AC1023" i="33"/>
  <c r="AC157" i="33"/>
  <c r="AC291" i="33"/>
  <c r="AC110" i="33"/>
  <c r="AC190" i="33"/>
  <c r="AC317" i="33"/>
  <c r="AC831" i="33"/>
  <c r="AC739" i="33"/>
  <c r="AC685" i="33"/>
  <c r="AC189" i="33"/>
  <c r="AC894" i="33"/>
  <c r="AC707" i="33"/>
  <c r="AC333" i="33"/>
  <c r="AC1065" i="33"/>
  <c r="AC411" i="33"/>
  <c r="AC496" i="33"/>
  <c r="AC952" i="33"/>
  <c r="AC965" i="33"/>
  <c r="AC991" i="33"/>
  <c r="AC909" i="33"/>
  <c r="AC437" i="33"/>
  <c r="AC918" i="33"/>
  <c r="AC930" i="33"/>
  <c r="AC1013" i="33"/>
  <c r="AC1049" i="33"/>
  <c r="AC415" i="33"/>
  <c r="AC955" i="33"/>
  <c r="AC926" i="33"/>
  <c r="AC487" i="33"/>
  <c r="AC1046" i="33"/>
  <c r="AC1059" i="33"/>
  <c r="AC409" i="33"/>
  <c r="AC502" i="33"/>
  <c r="AC1048" i="33"/>
  <c r="AC500" i="33"/>
  <c r="AC785" i="33"/>
  <c r="AC58" i="33"/>
  <c r="AC708" i="33"/>
  <c r="AC773" i="33"/>
  <c r="AC797" i="33"/>
  <c r="AC798" i="33"/>
  <c r="AC228" i="33"/>
  <c r="AC339" i="33"/>
  <c r="AC257" i="33"/>
  <c r="AC713" i="33"/>
  <c r="AC837" i="33"/>
  <c r="AC80" i="33"/>
  <c r="AC670" i="33"/>
  <c r="AC641" i="33"/>
  <c r="AC69" i="33"/>
  <c r="AC784" i="33"/>
  <c r="AC993" i="33"/>
  <c r="AC236" i="33"/>
  <c r="AC1102" i="33"/>
  <c r="AC1073" i="33"/>
  <c r="AC1103" i="33"/>
  <c r="AC410" i="33"/>
  <c r="AC1106" i="33"/>
  <c r="AC1019" i="33"/>
  <c r="AC484" i="33"/>
  <c r="AC914" i="33"/>
  <c r="AC1037" i="33"/>
  <c r="AC970" i="33"/>
  <c r="AC481" i="33"/>
  <c r="AC1005" i="33"/>
  <c r="AC987" i="33"/>
  <c r="AC497" i="33"/>
  <c r="AC1028" i="33"/>
  <c r="AC229" i="33"/>
  <c r="AC964" i="33"/>
  <c r="AC485" i="33"/>
  <c r="AC992" i="33"/>
  <c r="AC430" i="33"/>
  <c r="AC702" i="33"/>
  <c r="AC244" i="33"/>
  <c r="AC660" i="33"/>
  <c r="AC35" i="33"/>
  <c r="AC576" i="33"/>
  <c r="AC94" i="33"/>
  <c r="AC799" i="33"/>
  <c r="AC541" i="33"/>
  <c r="AC755" i="33"/>
  <c r="AC839" i="33"/>
  <c r="AC756" i="33"/>
  <c r="AC268" i="33"/>
  <c r="AC888" i="33"/>
  <c r="AC884" i="33"/>
  <c r="AC886" i="33"/>
  <c r="AC875" i="33"/>
  <c r="AC1118" i="33"/>
  <c r="AC419" i="33"/>
  <c r="AC936" i="33"/>
  <c r="AC427" i="33"/>
  <c r="AC474" i="33"/>
  <c r="AC1090" i="33"/>
  <c r="AC413" i="33"/>
  <c r="AC464" i="33"/>
  <c r="AC777" i="33"/>
  <c r="AC1009" i="33"/>
  <c r="AC1011" i="33"/>
  <c r="AC1001" i="33"/>
  <c r="AC454" i="33"/>
  <c r="AC997" i="33"/>
  <c r="AC859" i="33"/>
  <c r="AC721" i="33"/>
  <c r="AC715" i="33"/>
  <c r="AC890" i="33"/>
  <c r="AC816" i="33"/>
  <c r="AC688" i="33"/>
  <c r="AC809" i="33"/>
  <c r="AC578" i="33"/>
  <c r="AC653" i="33"/>
  <c r="AC906" i="33"/>
  <c r="AC760" i="33"/>
  <c r="AC151" i="33"/>
  <c r="AC634" i="33"/>
  <c r="AC65" i="33"/>
  <c r="AC796" i="33"/>
  <c r="AC325" i="33"/>
  <c r="AC126" i="33"/>
  <c r="AC658" i="33"/>
  <c r="AC163" i="33"/>
  <c r="AC192" i="33"/>
  <c r="AC60" i="33"/>
  <c r="AC614" i="33"/>
  <c r="AC321" i="33"/>
  <c r="AC883" i="33"/>
  <c r="AC394" i="33"/>
  <c r="AC545" i="33"/>
  <c r="AC978" i="33"/>
  <c r="AC402" i="33"/>
  <c r="AC504" i="33"/>
  <c r="AC998" i="33"/>
  <c r="AC161" i="33"/>
  <c r="AC1014" i="33"/>
  <c r="AC64" i="33"/>
  <c r="AC916" i="33"/>
  <c r="AC448" i="33"/>
  <c r="AC1084" i="33"/>
  <c r="AC400" i="33"/>
  <c r="AC942" i="33"/>
  <c r="AC662" i="33"/>
  <c r="AC893" i="33"/>
  <c r="AC187" i="33"/>
  <c r="AC869" i="33"/>
  <c r="AC188" i="33"/>
  <c r="AC276" i="33"/>
  <c r="AC33" i="33"/>
  <c r="AC115" i="33"/>
  <c r="AC172" i="33"/>
  <c r="AC358" i="33"/>
  <c r="AC849" i="33"/>
  <c r="AC344" i="33"/>
  <c r="AC613" i="33"/>
  <c r="AC262" i="33"/>
  <c r="AC700" i="33"/>
  <c r="AC571" i="33"/>
  <c r="AC327" i="33"/>
  <c r="AC195" i="33"/>
  <c r="AC470" i="33"/>
  <c r="AC931" i="33"/>
  <c r="AC1043" i="33"/>
  <c r="AC499" i="33"/>
  <c r="AC416" i="33"/>
  <c r="AC943" i="33"/>
  <c r="AC609" i="33"/>
  <c r="AC472" i="33"/>
  <c r="AC696" i="33"/>
  <c r="AC1093" i="33"/>
  <c r="AC999" i="33"/>
  <c r="AC1030" i="33"/>
  <c r="AC1027" i="33"/>
  <c r="AC1054" i="33"/>
  <c r="AC397" i="33"/>
  <c r="AC453" i="33"/>
  <c r="AC1104" i="33"/>
  <c r="AC407" i="33"/>
  <c r="AC386" i="33"/>
  <c r="AC486" i="33"/>
  <c r="AC711" i="33"/>
  <c r="AC825" i="33"/>
  <c r="AC910" i="33"/>
  <c r="AC349" i="33"/>
  <c r="AC368" i="33"/>
  <c r="AC341" i="33"/>
  <c r="AC783" i="33"/>
  <c r="AC650" i="33"/>
  <c r="AC47" i="33"/>
  <c r="AC852" i="33"/>
  <c r="AC75" i="33"/>
  <c r="AC633" i="33"/>
  <c r="AC679" i="33"/>
  <c r="AC5" i="33"/>
  <c r="AC340" i="33"/>
  <c r="AC853" i="33"/>
  <c r="AC498" i="33"/>
  <c r="AC961" i="33"/>
  <c r="AC1050" i="33"/>
  <c r="AC974" i="33"/>
  <c r="AC1039" i="33"/>
  <c r="AC433" i="33"/>
  <c r="AC1083" i="33"/>
  <c r="AC933" i="33"/>
  <c r="AC462" i="33"/>
  <c r="AC912" i="33"/>
  <c r="AC1063" i="33"/>
  <c r="AC944" i="33"/>
  <c r="AC976" i="33"/>
  <c r="AC441" i="33"/>
  <c r="AC460" i="33"/>
  <c r="AC956" i="33"/>
  <c r="AC215" i="33"/>
  <c r="AC590" i="33"/>
  <c r="AC643" i="33"/>
  <c r="AC680" i="33"/>
  <c r="AC681" i="33"/>
  <c r="AC876" i="33"/>
  <c r="AC338" i="33"/>
  <c r="AC390" i="33"/>
  <c r="AC513" i="33"/>
  <c r="AC366" i="33"/>
  <c r="AC156" i="33"/>
  <c r="AC736" i="33"/>
  <c r="AC280" i="33"/>
  <c r="AC226" i="33"/>
  <c r="AC83" i="33"/>
  <c r="AC568" i="33"/>
  <c r="AC193" i="33"/>
  <c r="AC373" i="33"/>
  <c r="AC27" i="33"/>
  <c r="AC196" i="33"/>
  <c r="AC114" i="33"/>
  <c r="AC399" i="33"/>
  <c r="AC1042" i="33"/>
  <c r="AC968" i="33"/>
  <c r="AC439" i="33"/>
  <c r="AC1068" i="33"/>
  <c r="AC967" i="33"/>
  <c r="AC963" i="33"/>
  <c r="AC428" i="33"/>
  <c r="AC945" i="33"/>
  <c r="AC1033" i="33"/>
  <c r="AC1114" i="33"/>
  <c r="AC962" i="33"/>
  <c r="AC1100" i="33"/>
  <c r="AC449" i="33"/>
  <c r="AC1099" i="33"/>
  <c r="AC864" i="33"/>
  <c r="AC1076" i="33"/>
  <c r="AC1057" i="33"/>
  <c r="AC953" i="33"/>
  <c r="AC426" i="33"/>
  <c r="AC911" i="33"/>
  <c r="AC473" i="33"/>
  <c r="AC1053" i="33"/>
  <c r="AC403" i="33"/>
  <c r="AC442" i="33"/>
  <c r="AC146" i="33"/>
  <c r="AC432" i="33"/>
  <c r="AC1003" i="33"/>
  <c r="AC985" i="33"/>
  <c r="AC49" i="33"/>
  <c r="AC406" i="33"/>
  <c r="AC506" i="33"/>
  <c r="AC1000" i="33"/>
  <c r="AC458" i="33"/>
  <c r="AC476" i="33"/>
  <c r="AC455" i="33"/>
  <c r="AC1041" i="33"/>
  <c r="AC1024" i="33"/>
  <c r="AC505" i="33"/>
  <c r="AC1112" i="33"/>
  <c r="AC405" i="33"/>
  <c r="AC420" i="33"/>
  <c r="AC1081" i="33"/>
  <c r="AC1058" i="33"/>
  <c r="AC1072" i="33"/>
  <c r="AC1017" i="33"/>
  <c r="AC1051" i="33"/>
  <c r="AC398" i="33"/>
  <c r="AC1018" i="33"/>
  <c r="AC492" i="33"/>
  <c r="AC67" i="33"/>
  <c r="AC937" i="33"/>
  <c r="AC66" i="33"/>
  <c r="AC1056" i="33"/>
  <c r="AC915" i="33"/>
  <c r="AC595" i="33"/>
  <c r="AC1032" i="33"/>
  <c r="AC934" i="33"/>
  <c r="AC908" i="33"/>
  <c r="AC41" i="33"/>
  <c r="AC444" i="33"/>
  <c r="AC923" i="33"/>
  <c r="AC979" i="33"/>
  <c r="AC130" i="33"/>
  <c r="AC922" i="33"/>
  <c r="AC224" i="33"/>
  <c r="AC982" i="33"/>
  <c r="AC374" i="33"/>
  <c r="AC1004" i="33"/>
  <c r="AC418" i="33"/>
  <c r="AC932" i="33"/>
  <c r="AC463" i="33"/>
  <c r="AC421" i="33"/>
  <c r="AC1109" i="33"/>
  <c r="AC594" i="33"/>
  <c r="AC972" i="33"/>
  <c r="AC971" i="33"/>
  <c r="AC913" i="33"/>
  <c r="AC446" i="33"/>
  <c r="AC490" i="33"/>
  <c r="AC1012" i="33"/>
  <c r="AC483" i="33"/>
  <c r="AC1010" i="33"/>
  <c r="AC1008" i="33"/>
  <c r="AC475" i="33"/>
  <c r="AC1029" i="33"/>
  <c r="AC1035" i="33"/>
  <c r="AC23" i="33"/>
  <c r="AC737" i="33"/>
  <c r="AC520" i="33"/>
  <c r="AC253" i="33"/>
  <c r="AC42" i="33"/>
  <c r="AC162" i="33"/>
  <c r="AC619" i="33"/>
  <c r="AC70" i="33"/>
  <c r="AC200" i="33"/>
  <c r="AC389" i="33"/>
  <c r="AC45" i="33"/>
  <c r="AC322" i="33"/>
  <c r="AC210" i="33"/>
  <c r="AC821" i="33"/>
  <c r="AC68" i="33"/>
  <c r="AC674" i="33"/>
  <c r="AC917" i="33"/>
  <c r="AC86" i="33"/>
  <c r="AC30" i="33"/>
  <c r="AC622" i="33"/>
  <c r="AC693" i="33"/>
  <c r="AC241" i="33"/>
  <c r="AC105" i="33"/>
  <c r="AC242" i="33"/>
  <c r="AC935" i="33"/>
  <c r="AC746" i="33"/>
  <c r="AC649" i="33"/>
  <c r="AC667" i="33"/>
  <c r="AC615" i="33"/>
  <c r="AC91" i="33"/>
  <c r="AC1061" i="33"/>
  <c r="AC97" i="33"/>
  <c r="AC198" i="33"/>
  <c r="AC246" i="33"/>
  <c r="AC286" i="33"/>
  <c r="AC850" i="33"/>
  <c r="AC57" i="33"/>
  <c r="AC335" i="33"/>
  <c r="AC127" i="33"/>
  <c r="AC240" i="33"/>
  <c r="AC865" i="33"/>
  <c r="AC235" i="33"/>
  <c r="AC191" i="33"/>
  <c r="AC311" i="33"/>
  <c r="AC712" i="33"/>
  <c r="AC534" i="33"/>
  <c r="AC232" i="33"/>
  <c r="AC593" i="33"/>
  <c r="AC891" i="33"/>
  <c r="AC620" i="33"/>
  <c r="AC169" i="33"/>
  <c r="AC207" i="33"/>
  <c r="AC270" i="33"/>
  <c r="AC284" i="33"/>
  <c r="AC740" i="33"/>
  <c r="AC141" i="33"/>
  <c r="AC281" i="33"/>
  <c r="AC652" i="33"/>
  <c r="AC214" i="33"/>
  <c r="AC835" i="33"/>
  <c r="AC642" i="33"/>
  <c r="AC728" i="33"/>
  <c r="AC271" i="33"/>
  <c r="AC319" i="33"/>
  <c r="AC145" i="33"/>
  <c r="AC116" i="33"/>
  <c r="AC142" i="33"/>
  <c r="AC844" i="33"/>
  <c r="AC230" i="33"/>
  <c r="AC592" i="33"/>
  <c r="AC714" i="33"/>
  <c r="AC238" i="33"/>
  <c r="AC4" i="33"/>
  <c r="AC76" i="33"/>
  <c r="AC695" i="33"/>
  <c r="AC250" i="33"/>
  <c r="AC824" i="33"/>
  <c r="AC627" i="33"/>
  <c r="AC878" i="33"/>
  <c r="AC178" i="33"/>
  <c r="AC560" i="33"/>
  <c r="AC851" i="33"/>
  <c r="AC264" i="33"/>
  <c r="AC37" i="33"/>
  <c r="AC124" i="33"/>
  <c r="AC260" i="33"/>
  <c r="AC782" i="33"/>
  <c r="AC167" i="33"/>
  <c r="AC408" i="33"/>
  <c r="AC981" i="33"/>
  <c r="AC447" i="33"/>
  <c r="AC1098" i="33"/>
  <c r="AC1075" i="33"/>
  <c r="AC160" i="33"/>
  <c r="AC924" i="33"/>
  <c r="AC1034" i="33"/>
  <c r="AC342" i="33"/>
  <c r="AC1117" i="33"/>
  <c r="AC989" i="33"/>
  <c r="AC329" i="33"/>
  <c r="AC445" i="33"/>
  <c r="AC786" i="33"/>
  <c r="AC438" i="33"/>
  <c r="AC986" i="33"/>
  <c r="AC951" i="33"/>
  <c r="AC539" i="33"/>
  <c r="AC352" i="33"/>
  <c r="AC538" i="33"/>
  <c r="AC1078" i="33"/>
  <c r="AC1066" i="33"/>
  <c r="AC729" i="33"/>
  <c r="AC946" i="33"/>
  <c r="AC1044" i="33"/>
  <c r="AC219" i="33"/>
  <c r="AC84" i="33"/>
  <c r="AC904" i="33"/>
  <c r="AC1069" i="33"/>
  <c r="AC129" i="33"/>
  <c r="AC19" i="33"/>
  <c r="AC625" i="33"/>
  <c r="AC143" i="33"/>
  <c r="AC222" i="33"/>
  <c r="AC71" i="33"/>
  <c r="AC158" i="33"/>
  <c r="AC845" i="33"/>
  <c r="AC925" i="33"/>
  <c r="AC287" i="33"/>
  <c r="AC154" i="33"/>
  <c r="AC272" i="33"/>
  <c r="AC829" i="33"/>
  <c r="AC1038" i="33"/>
  <c r="AC958" i="33"/>
  <c r="AC847" i="33"/>
  <c r="AC12" i="33"/>
  <c r="AC959" i="33"/>
  <c r="AC15" i="33"/>
  <c r="AC984" i="33"/>
  <c r="AC843" i="33"/>
  <c r="AC74" i="33"/>
  <c r="AC770" i="33"/>
  <c r="AC183" i="33"/>
  <c r="AC412" i="33"/>
  <c r="AC704" i="33"/>
  <c r="AC469" i="33"/>
  <c r="AC1096" i="33"/>
  <c r="AC1080" i="33"/>
  <c r="AC1016" i="33"/>
  <c r="AC977" i="33"/>
  <c r="AC778" i="33"/>
  <c r="AC175" i="33"/>
  <c r="AC868" i="33"/>
  <c r="AC401" i="33"/>
  <c r="AC495" i="33"/>
  <c r="AC661" i="33"/>
  <c r="AC948" i="33"/>
  <c r="AC202" i="33"/>
  <c r="AC323" i="33"/>
  <c r="AC216" i="33"/>
  <c r="AC508" i="33"/>
  <c r="AC334" i="33"/>
  <c r="AC1052" i="33"/>
  <c r="AC882" i="33"/>
  <c r="AC1105" i="33"/>
  <c r="AC763" i="33"/>
  <c r="AC332" i="33"/>
  <c r="AC113" i="33"/>
  <c r="AC306" i="33"/>
  <c r="AC1116" i="33"/>
  <c r="AC274" i="33"/>
  <c r="AC601" i="33"/>
  <c r="AC468" i="33"/>
  <c r="AC542" i="33"/>
  <c r="AC547" i="33"/>
  <c r="AC266" i="33"/>
  <c r="AC381" i="33"/>
  <c r="AC131" i="33"/>
  <c r="AC456" i="33"/>
  <c r="AC1111" i="33"/>
  <c r="AC600" i="33"/>
  <c r="AC269" i="33"/>
  <c r="AC1055" i="33"/>
  <c r="AC810" i="33"/>
  <c r="AC598" i="33"/>
  <c r="AC103" i="33"/>
  <c r="AC465" i="33"/>
  <c r="AC155" i="33"/>
  <c r="AC96" i="33"/>
  <c r="AC132" i="33"/>
  <c r="AC671" i="33"/>
  <c r="AC313" i="33"/>
  <c r="AC801" i="33"/>
  <c r="AC531" i="33"/>
  <c r="AC443" i="33"/>
  <c r="AC1020" i="33"/>
  <c r="AC663" i="33"/>
  <c r="AC204" i="33"/>
  <c r="AC973" i="33"/>
  <c r="AC310" i="33"/>
  <c r="AC515" i="33"/>
  <c r="AC747" i="33"/>
  <c r="AC928" i="33"/>
  <c r="AC552" i="33"/>
  <c r="AC350" i="33"/>
  <c r="AC288" i="33"/>
  <c r="AC6" i="33"/>
  <c r="AC121" i="33"/>
  <c r="AC112" i="33"/>
  <c r="AC628" i="33"/>
  <c r="AC551" i="33"/>
  <c r="AC719" i="33"/>
  <c r="AC101" i="33"/>
  <c r="AC119" i="33"/>
  <c r="AC509" i="33"/>
  <c r="AC1031" i="33"/>
  <c r="AC511" i="33"/>
  <c r="AC805" i="33"/>
  <c r="AC1015" i="33"/>
  <c r="AC82" i="33"/>
  <c r="AC79" i="33"/>
  <c r="AC248" i="33"/>
  <c r="AC733" i="33"/>
  <c r="AC566" i="33"/>
  <c r="AC1074" i="33"/>
  <c r="AC507" i="33"/>
  <c r="AC691" i="33"/>
  <c r="AC817" i="33"/>
  <c r="AC482" i="33"/>
  <c r="AC678" i="33"/>
  <c r="AC1036" i="33"/>
  <c r="AC362" i="33"/>
  <c r="AC957" i="33"/>
  <c r="AC477" i="33"/>
  <c r="AC938" i="33"/>
  <c r="AC1086" i="33"/>
  <c r="AC424" i="33"/>
  <c r="AC440" i="33"/>
  <c r="AC360" i="33"/>
  <c r="AC975" i="33"/>
  <c r="AC395" i="33"/>
  <c r="AC1119" i="33"/>
  <c r="AC304" i="33"/>
  <c r="AC1062" i="33"/>
  <c r="AC21" i="33"/>
  <c r="AC1095" i="33"/>
  <c r="AC947" i="33"/>
  <c r="AC1115" i="33"/>
  <c r="AC1022" i="33"/>
  <c r="AC471" i="33"/>
  <c r="AC858" i="33"/>
  <c r="AC765" i="33"/>
  <c r="AC28" i="33"/>
  <c r="AC46" i="33"/>
  <c r="AC237" i="33"/>
  <c r="AC514" i="33"/>
  <c r="AC565" i="33"/>
  <c r="AC51" i="33"/>
  <c r="AC503" i="33"/>
  <c r="AC239" i="33"/>
  <c r="AC599" i="33"/>
  <c r="AC295" i="33"/>
  <c r="AC659" i="33"/>
  <c r="AC330" i="33"/>
  <c r="AC153" i="33"/>
  <c r="AC1045" i="33"/>
  <c r="AC742" i="33"/>
  <c r="AC920" i="33"/>
  <c r="AC1092" i="33"/>
  <c r="AC251" i="33"/>
  <c r="AC466" i="33"/>
  <c r="AC346" i="33"/>
  <c r="AC1085" i="33"/>
  <c r="AC431" i="33"/>
  <c r="AC308" i="33"/>
  <c r="AC316" i="33"/>
  <c r="AC1060" i="33"/>
  <c r="AC298" i="33"/>
  <c r="AC1108" i="33"/>
  <c r="AC1082" i="33"/>
  <c r="AC1007" i="33"/>
  <c r="AC1006" i="33"/>
  <c r="AC597" i="33"/>
  <c r="AC996" i="33"/>
  <c r="AC750" i="33"/>
  <c r="AC960" i="33"/>
  <c r="AC296" i="33"/>
  <c r="AC994" i="33"/>
  <c r="AC1071" i="33"/>
  <c r="AC1047" i="33"/>
  <c r="AC1079" i="33"/>
  <c r="AC927" i="33"/>
  <c r="AC1107" i="33"/>
  <c r="AC134" i="33"/>
  <c r="AC326" i="33"/>
  <c r="AC243" i="33"/>
  <c r="AC558" i="33"/>
  <c r="AC1026" i="33"/>
  <c r="AC59" i="33"/>
  <c r="AC969" i="33"/>
  <c r="AC450" i="33"/>
  <c r="AC1070" i="33"/>
  <c r="AC1040" i="33"/>
  <c r="AC1021" i="33"/>
  <c r="AC1064" i="33"/>
  <c r="AC197" i="33"/>
  <c r="AC939" i="33"/>
  <c r="AC772" i="33"/>
  <c r="AC479" i="33"/>
  <c r="B238" i="16" l="1"/>
  <c r="B237" i="16"/>
  <c r="B236" i="16"/>
  <c r="B235" i="16"/>
  <c r="B234" i="16"/>
  <c r="B233" i="16"/>
  <c r="B232" i="16"/>
  <c r="B231" i="16"/>
  <c r="B230" i="16"/>
  <c r="B229" i="16"/>
  <c r="B228" i="16"/>
  <c r="B227" i="16"/>
  <c r="B226" i="16"/>
  <c r="B225" i="16"/>
  <c r="B224" i="16"/>
  <c r="B223" i="16"/>
  <c r="B222" i="16"/>
  <c r="B221" i="16"/>
  <c r="B220" i="16"/>
  <c r="B219" i="16"/>
  <c r="B218" i="16"/>
  <c r="B217" i="16"/>
  <c r="B216" i="16"/>
  <c r="B215" i="16"/>
  <c r="B214" i="16"/>
  <c r="B213" i="16"/>
  <c r="B212" i="16"/>
  <c r="B211" i="16"/>
  <c r="B210" i="16"/>
  <c r="B209" i="16"/>
  <c r="B208" i="16"/>
  <c r="B207" i="16"/>
  <c r="B206" i="16"/>
  <c r="B205" i="16"/>
  <c r="B204" i="16"/>
  <c r="B203" i="16"/>
  <c r="B202" i="16"/>
  <c r="B201" i="16"/>
  <c r="B200" i="16"/>
  <c r="B199" i="16"/>
  <c r="B198" i="16"/>
  <c r="B197" i="16"/>
  <c r="B196" i="16"/>
  <c r="B195" i="16"/>
  <c r="B194" i="16"/>
  <c r="B193" i="16"/>
  <c r="B192" i="16"/>
  <c r="B191" i="16"/>
  <c r="B190" i="16"/>
  <c r="B189" i="16"/>
  <c r="B188" i="16"/>
  <c r="B187" i="16"/>
  <c r="B186" i="16"/>
  <c r="B185" i="16"/>
  <c r="B184" i="16"/>
  <c r="B183" i="16"/>
  <c r="B182" i="16"/>
  <c r="B181" i="16"/>
  <c r="B180" i="16"/>
  <c r="B179" i="16"/>
  <c r="B178" i="16"/>
  <c r="B177" i="16"/>
  <c r="B176" i="16"/>
  <c r="B175" i="16"/>
  <c r="B174" i="16"/>
  <c r="B173" i="16"/>
  <c r="B172" i="16"/>
  <c r="B171" i="16"/>
  <c r="B170" i="16"/>
  <c r="B169" i="16"/>
  <c r="B168" i="16"/>
  <c r="B167" i="16"/>
  <c r="B166" i="16"/>
  <c r="B165" i="16"/>
  <c r="B164" i="16"/>
  <c r="B163" i="16"/>
  <c r="B162" i="16"/>
  <c r="B161" i="16"/>
  <c r="B160" i="16"/>
  <c r="B159" i="16"/>
  <c r="B158" i="16"/>
  <c r="B157" i="16"/>
  <c r="B156" i="16"/>
  <c r="B155" i="16"/>
  <c r="B154" i="16"/>
  <c r="B153" i="16"/>
  <c r="B152" i="16"/>
  <c r="B151" i="16"/>
  <c r="B150" i="16"/>
  <c r="B149" i="16"/>
  <c r="B148" i="16"/>
  <c r="B147" i="16"/>
  <c r="B146" i="16"/>
  <c r="B145" i="16"/>
  <c r="B144" i="16"/>
  <c r="B143" i="16"/>
  <c r="B142" i="16"/>
  <c r="B141" i="16"/>
  <c r="B140" i="16"/>
  <c r="B139" i="16"/>
  <c r="B138" i="16"/>
  <c r="B137" i="16"/>
  <c r="B136" i="16"/>
  <c r="B135" i="16"/>
  <c r="B134" i="16"/>
  <c r="B133" i="16"/>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l="1"/>
  <c r="B21" i="16"/>
  <c r="B20" i="16"/>
  <c r="B19" i="16"/>
  <c r="B18" i="16"/>
  <c r="B17" i="16"/>
  <c r="B16" i="16"/>
  <c r="B15" i="16"/>
  <c r="B14" i="16"/>
  <c r="B12" i="16" l="1"/>
  <c r="B11" i="16"/>
  <c r="B10" i="16"/>
  <c r="B9" i="16"/>
  <c r="B8" i="16"/>
  <c r="B13" i="16" l="1"/>
  <c r="B7" i="16"/>
  <c r="B6" i="16"/>
  <c r="B5" i="16"/>
  <c r="AQ517" i="33" l="1"/>
  <c r="AN517" i="33"/>
  <c r="AL523" i="33"/>
  <c r="AL517" i="33"/>
  <c r="D517" i="33" s="1"/>
  <c r="D518" i="33" s="1"/>
  <c r="D519" i="33" s="1"/>
  <c r="D520" i="33" s="1"/>
  <c r="D521" i="33" s="1"/>
  <c r="D522" i="33" s="1"/>
  <c r="D523" i="33" s="1"/>
  <c r="D524" i="33" s="1"/>
  <c r="D525" i="33" s="1"/>
  <c r="D526" i="33" s="1"/>
  <c r="D527" i="33" s="1"/>
  <c r="D528" i="33" s="1"/>
  <c r="D529" i="33" s="1"/>
  <c r="D530" i="33" s="1"/>
  <c r="D531" i="33" s="1"/>
  <c r="D532" i="33" s="1"/>
  <c r="D533" i="33" s="1"/>
  <c r="D534" i="33" s="1"/>
  <c r="D535" i="33" s="1"/>
  <c r="D536" i="33" s="1"/>
  <c r="D537" i="33" s="1"/>
  <c r="D538" i="33" s="1"/>
  <c r="D539" i="33" s="1"/>
  <c r="D540" i="33" s="1"/>
  <c r="D541" i="33" s="1"/>
  <c r="D542" i="33" s="1"/>
  <c r="D543" i="33" s="1"/>
  <c r="D544" i="33" s="1"/>
  <c r="D545" i="33" s="1"/>
  <c r="D546" i="33" s="1"/>
  <c r="D547" i="33" s="1"/>
  <c r="D548" i="33" s="1"/>
  <c r="D549" i="33" s="1"/>
  <c r="D550" i="33" s="1"/>
  <c r="D551" i="33" s="1"/>
  <c r="D552" i="33" s="1"/>
  <c r="D553" i="33" s="1"/>
  <c r="D554" i="33" s="1"/>
  <c r="D555" i="33" s="1"/>
  <c r="D556" i="33" s="1"/>
  <c r="D557" i="33" s="1"/>
  <c r="D558" i="33" s="1"/>
  <c r="D559" i="33" s="1"/>
  <c r="D560" i="33" s="1"/>
  <c r="D561" i="33" s="1"/>
  <c r="D562" i="33" s="1"/>
  <c r="D563" i="33" s="1"/>
  <c r="D564" i="33" s="1"/>
  <c r="D565" i="33" s="1"/>
  <c r="D566" i="33" s="1"/>
  <c r="D567" i="33" s="1"/>
  <c r="D568" i="33" s="1"/>
  <c r="D569" i="33" s="1"/>
  <c r="D570" i="33" s="1"/>
  <c r="D571" i="33" s="1"/>
  <c r="D572" i="33" s="1"/>
  <c r="D573" i="33" s="1"/>
  <c r="D574" i="33" s="1"/>
  <c r="D575" i="33" s="1"/>
  <c r="D576" i="33" s="1"/>
  <c r="D577" i="33" s="1"/>
  <c r="D578" i="33" s="1"/>
  <c r="D579" i="33" s="1"/>
  <c r="D580" i="33" s="1"/>
  <c r="D581" i="33" s="1"/>
  <c r="D582" i="33" s="1"/>
  <c r="D583" i="33" s="1"/>
  <c r="D584" i="33" s="1"/>
  <c r="D585" i="33" s="1"/>
  <c r="D586" i="33" s="1"/>
  <c r="D587" i="33" s="1"/>
  <c r="D588" i="33" s="1"/>
  <c r="D589" i="33" s="1"/>
  <c r="D590" i="33" s="1"/>
  <c r="D591" i="33" s="1"/>
  <c r="D592" i="33" s="1"/>
  <c r="D593" i="33" s="1"/>
  <c r="D594" i="33" s="1"/>
  <c r="D595" i="33" s="1"/>
  <c r="D596" i="33" s="1"/>
  <c r="D597" i="33" s="1"/>
  <c r="D598" i="33" s="1"/>
  <c r="D599" i="33" s="1"/>
  <c r="D600" i="33" s="1"/>
  <c r="D601" i="33" s="1"/>
  <c r="D602" i="33" s="1"/>
  <c r="D603" i="33" s="1"/>
  <c r="D604" i="33" s="1"/>
  <c r="D605" i="33" s="1"/>
  <c r="D606" i="33" s="1"/>
  <c r="D607" i="33" s="1"/>
  <c r="D608" i="33" s="1"/>
  <c r="D609" i="33" s="1"/>
  <c r="D610" i="33" s="1"/>
  <c r="D611" i="33" s="1"/>
  <c r="D612" i="33" s="1"/>
  <c r="D613" i="33" s="1"/>
  <c r="D614" i="33" s="1"/>
  <c r="D615" i="33" s="1"/>
  <c r="D616" i="33" s="1"/>
  <c r="D617" i="33" s="1"/>
  <c r="D618" i="33" s="1"/>
  <c r="D619" i="33" s="1"/>
  <c r="D620" i="33" s="1"/>
  <c r="D621" i="33" s="1"/>
  <c r="D622" i="33" s="1"/>
  <c r="D623" i="33" s="1"/>
  <c r="D624" i="33" s="1"/>
  <c r="D625" i="33" s="1"/>
  <c r="D626" i="33" s="1"/>
  <c r="D627" i="33" s="1"/>
  <c r="D628" i="33" s="1"/>
  <c r="D629" i="33" s="1"/>
  <c r="D630" i="33" s="1"/>
  <c r="D631" i="33" s="1"/>
  <c r="D632" i="33" s="1"/>
  <c r="D633" i="33" s="1"/>
  <c r="D634" i="33" s="1"/>
  <c r="D635" i="33" s="1"/>
  <c r="D636" i="33" s="1"/>
  <c r="D637" i="33" s="1"/>
  <c r="D638" i="33" s="1"/>
  <c r="D639" i="33" s="1"/>
  <c r="D640" i="33" s="1"/>
  <c r="D641" i="33" s="1"/>
  <c r="D642" i="33" s="1"/>
  <c r="D643" i="33" s="1"/>
  <c r="D644" i="33" s="1"/>
  <c r="D645" i="33" s="1"/>
  <c r="D646" i="33" s="1"/>
  <c r="D647" i="33" s="1"/>
  <c r="D648" i="33" s="1"/>
  <c r="D649" i="33" s="1"/>
  <c r="D650" i="33" s="1"/>
  <c r="D651" i="33" s="1"/>
  <c r="D652" i="33" s="1"/>
  <c r="D653" i="33" s="1"/>
  <c r="D654" i="33" s="1"/>
  <c r="D655" i="33" s="1"/>
  <c r="D656" i="33" s="1"/>
  <c r="D657" i="33" s="1"/>
  <c r="D658" i="33" s="1"/>
  <c r="D659" i="33" s="1"/>
  <c r="D660" i="33" s="1"/>
  <c r="D661" i="33" s="1"/>
  <c r="D662" i="33" s="1"/>
  <c r="D663" i="33" s="1"/>
  <c r="D664" i="33" s="1"/>
  <c r="D665" i="33" s="1"/>
  <c r="D666" i="33" s="1"/>
  <c r="D667" i="33" s="1"/>
  <c r="D668" i="33" s="1"/>
  <c r="D669" i="33" s="1"/>
  <c r="D670" i="33" s="1"/>
  <c r="D671" i="33" s="1"/>
  <c r="D672" i="33" s="1"/>
  <c r="D673" i="33" s="1"/>
  <c r="D674" i="33" s="1"/>
  <c r="D675" i="33" s="1"/>
  <c r="D676" i="33" s="1"/>
  <c r="D677" i="33" s="1"/>
  <c r="D678" i="33" s="1"/>
  <c r="D679" i="33" s="1"/>
  <c r="D680" i="33" s="1"/>
  <c r="D681" i="33" s="1"/>
  <c r="D682" i="33" s="1"/>
  <c r="D683" i="33" s="1"/>
  <c r="D684" i="33" s="1"/>
  <c r="D685" i="33" s="1"/>
  <c r="D686" i="33" s="1"/>
  <c r="D687" i="33" s="1"/>
  <c r="D688" i="33" s="1"/>
  <c r="D689" i="33" s="1"/>
  <c r="D690" i="33" s="1"/>
  <c r="D691" i="33" s="1"/>
  <c r="D692" i="33" s="1"/>
  <c r="D693" i="33" s="1"/>
  <c r="D694" i="33" s="1"/>
  <c r="D695" i="33" s="1"/>
  <c r="D696" i="33" s="1"/>
  <c r="D697" i="33" s="1"/>
  <c r="D698" i="33" s="1"/>
  <c r="D699" i="33" s="1"/>
  <c r="D700" i="33" s="1"/>
  <c r="D701" i="33" s="1"/>
  <c r="D702" i="33" s="1"/>
  <c r="D703" i="33" s="1"/>
  <c r="D704" i="33" s="1"/>
  <c r="D705" i="33" s="1"/>
  <c r="D706" i="33" s="1"/>
  <c r="D707" i="33" s="1"/>
  <c r="D708" i="33" s="1"/>
  <c r="D709" i="33" s="1"/>
  <c r="D710" i="33" s="1"/>
  <c r="D711" i="33" s="1"/>
  <c r="D712" i="33" s="1"/>
  <c r="D713" i="33" s="1"/>
  <c r="D714" i="33" s="1"/>
  <c r="D715" i="33" s="1"/>
  <c r="D716" i="33" s="1"/>
  <c r="D717" i="33" s="1"/>
  <c r="D718" i="33" s="1"/>
  <c r="D719" i="33" s="1"/>
  <c r="D720" i="33" s="1"/>
  <c r="D721" i="33" s="1"/>
  <c r="D722" i="33" s="1"/>
  <c r="D723" i="33" s="1"/>
  <c r="D724" i="33" s="1"/>
  <c r="D725" i="33" s="1"/>
  <c r="D726" i="33" s="1"/>
  <c r="D727" i="33" s="1"/>
  <c r="D728" i="33" s="1"/>
  <c r="D729" i="33" s="1"/>
  <c r="D730" i="33" s="1"/>
  <c r="D731" i="33" s="1"/>
  <c r="D732" i="33" s="1"/>
  <c r="D733" i="33" s="1"/>
  <c r="D734" i="33" s="1"/>
  <c r="D735" i="33" s="1"/>
  <c r="D736" i="33" s="1"/>
  <c r="D737" i="33" s="1"/>
  <c r="D738" i="33" s="1"/>
  <c r="D739" i="33" s="1"/>
  <c r="D740" i="33" s="1"/>
  <c r="D741" i="33" s="1"/>
  <c r="D742" i="33" s="1"/>
  <c r="D743" i="33" s="1"/>
  <c r="D744" i="33" s="1"/>
  <c r="D745" i="33" s="1"/>
  <c r="D746" i="33" s="1"/>
  <c r="D747" i="33" s="1"/>
  <c r="D748" i="33" s="1"/>
  <c r="D749" i="33" s="1"/>
  <c r="D750" i="33" s="1"/>
  <c r="D751" i="33" s="1"/>
  <c r="D752" i="33" s="1"/>
  <c r="D753" i="33" s="1"/>
  <c r="D754" i="33" s="1"/>
  <c r="D755" i="33" s="1"/>
  <c r="D756" i="33" s="1"/>
  <c r="D757" i="33" s="1"/>
  <c r="D758" i="33" s="1"/>
  <c r="D759" i="33" s="1"/>
  <c r="D760" i="33" s="1"/>
  <c r="D761" i="33" s="1"/>
  <c r="D762" i="33" s="1"/>
  <c r="D763" i="33" s="1"/>
  <c r="D764" i="33" s="1"/>
  <c r="D765" i="33" s="1"/>
  <c r="D766" i="33" s="1"/>
  <c r="D767" i="33" s="1"/>
  <c r="D768" i="33" s="1"/>
  <c r="D769" i="33" s="1"/>
  <c r="D770" i="33" s="1"/>
  <c r="D771" i="33" s="1"/>
  <c r="D772" i="33" s="1"/>
  <c r="D773" i="33" s="1"/>
  <c r="D774" i="33" s="1"/>
  <c r="D775" i="33" s="1"/>
  <c r="D776" i="33" s="1"/>
  <c r="D777" i="33" s="1"/>
  <c r="D778" i="33" s="1"/>
  <c r="D779" i="33" s="1"/>
  <c r="D780" i="33" s="1"/>
  <c r="D781" i="33" s="1"/>
  <c r="D782" i="33" s="1"/>
  <c r="D783" i="33" s="1"/>
  <c r="D784" i="33" s="1"/>
  <c r="D785" i="33" s="1"/>
  <c r="D786" i="33" s="1"/>
  <c r="D787" i="33" s="1"/>
  <c r="D788" i="33" s="1"/>
  <c r="D789" i="33" s="1"/>
  <c r="D790" i="33" s="1"/>
  <c r="D791" i="33" s="1"/>
  <c r="D792" i="33" s="1"/>
  <c r="D793" i="33" s="1"/>
  <c r="D794" i="33" s="1"/>
  <c r="D795" i="33" s="1"/>
  <c r="D796" i="33" s="1"/>
  <c r="D797" i="33" s="1"/>
  <c r="D798" i="33" s="1"/>
  <c r="D799" i="33" s="1"/>
  <c r="D800" i="33" s="1"/>
  <c r="D801" i="33" s="1"/>
  <c r="D802" i="33" s="1"/>
  <c r="D803" i="33" s="1"/>
  <c r="D804" i="33" s="1"/>
  <c r="D805" i="33" s="1"/>
  <c r="D806" i="33" s="1"/>
  <c r="D807" i="33" s="1"/>
  <c r="D808" i="33" s="1"/>
  <c r="D809" i="33" s="1"/>
  <c r="D810" i="33" s="1"/>
  <c r="D811" i="33" s="1"/>
  <c r="D812" i="33" s="1"/>
  <c r="D813" i="33" s="1"/>
  <c r="D814" i="33" s="1"/>
  <c r="D815" i="33" s="1"/>
  <c r="D816" i="33" s="1"/>
  <c r="D817" i="33" s="1"/>
  <c r="D818" i="33" s="1"/>
  <c r="D819" i="33" s="1"/>
  <c r="D820" i="33" s="1"/>
  <c r="D821" i="33" s="1"/>
  <c r="D822" i="33" s="1"/>
  <c r="D823" i="33" s="1"/>
  <c r="D824" i="33" s="1"/>
  <c r="D825" i="33" s="1"/>
  <c r="D826" i="33" s="1"/>
  <c r="D827" i="33" s="1"/>
  <c r="D828" i="33" s="1"/>
  <c r="D829" i="33" s="1"/>
  <c r="D830" i="33" s="1"/>
  <c r="D831" i="33" s="1"/>
  <c r="D832" i="33" s="1"/>
  <c r="D833" i="33" s="1"/>
  <c r="D834" i="33" s="1"/>
  <c r="D835" i="33" s="1"/>
  <c r="D836" i="33" s="1"/>
  <c r="D837" i="33" s="1"/>
  <c r="D838" i="33" s="1"/>
  <c r="D839" i="33" s="1"/>
  <c r="D840" i="33" s="1"/>
  <c r="D841" i="33" s="1"/>
  <c r="D842" i="33" s="1"/>
  <c r="D843" i="33" s="1"/>
  <c r="D844" i="33" s="1"/>
  <c r="D845" i="33" s="1"/>
  <c r="D846" i="33" s="1"/>
  <c r="D847" i="33" s="1"/>
  <c r="D848" i="33" s="1"/>
  <c r="D849" i="33" s="1"/>
  <c r="D850" i="33" s="1"/>
  <c r="D851" i="33" s="1"/>
  <c r="D852" i="33" s="1"/>
  <c r="D853" i="33" s="1"/>
  <c r="D854" i="33" s="1"/>
  <c r="D855" i="33" s="1"/>
  <c r="D856" i="33" s="1"/>
  <c r="D857" i="33" s="1"/>
  <c r="D858" i="33" s="1"/>
  <c r="D859" i="33" s="1"/>
  <c r="D860" i="33" s="1"/>
  <c r="D861" i="33" s="1"/>
  <c r="D862" i="33" s="1"/>
  <c r="D863" i="33" s="1"/>
  <c r="D864" i="33" s="1"/>
  <c r="D865" i="33" s="1"/>
  <c r="D866" i="33" s="1"/>
  <c r="D867" i="33" s="1"/>
  <c r="D868" i="33" s="1"/>
  <c r="D869" i="33" s="1"/>
  <c r="D870" i="33" s="1"/>
  <c r="D871" i="33" s="1"/>
  <c r="D872" i="33" s="1"/>
  <c r="D873" i="33" s="1"/>
  <c r="D874" i="33" s="1"/>
  <c r="D875" i="33" s="1"/>
  <c r="D876" i="33" s="1"/>
  <c r="D877" i="33" s="1"/>
  <c r="D878" i="33" s="1"/>
  <c r="D879" i="33" s="1"/>
  <c r="D880" i="33" s="1"/>
  <c r="D881" i="33" s="1"/>
  <c r="D882" i="33" s="1"/>
  <c r="D883" i="33" s="1"/>
  <c r="D884" i="33" s="1"/>
  <c r="D885" i="33" s="1"/>
  <c r="D886" i="33" s="1"/>
  <c r="D887" i="33" s="1"/>
  <c r="D888" i="33" s="1"/>
  <c r="D889" i="33" s="1"/>
  <c r="D890" i="33" s="1"/>
  <c r="D891" i="33" s="1"/>
  <c r="D892" i="33" s="1"/>
  <c r="D893" i="33" s="1"/>
  <c r="D894" i="33" s="1"/>
  <c r="D895" i="33" s="1"/>
  <c r="D896" i="33" s="1"/>
  <c r="D897" i="33" s="1"/>
  <c r="D898" i="33" s="1"/>
  <c r="D899" i="33" s="1"/>
  <c r="D900" i="33" s="1"/>
  <c r="D901" i="33" s="1"/>
  <c r="D902" i="33" s="1"/>
  <c r="D903" i="33" s="1"/>
  <c r="D904" i="33" s="1"/>
  <c r="D905" i="33" s="1"/>
  <c r="D906" i="33" s="1"/>
  <c r="D907" i="33" s="1"/>
  <c r="I3" i="35" l="1"/>
  <c r="P3" i="35"/>
  <c r="D3" i="33"/>
  <c r="D4" i="33" s="1"/>
  <c r="D5" i="33" s="1"/>
  <c r="D6" i="33" s="1"/>
  <c r="D7" i="33" s="1"/>
  <c r="D8" i="33" s="1"/>
  <c r="D9" i="33" s="1"/>
  <c r="D10" i="33" s="1"/>
  <c r="D11" i="33" s="1"/>
  <c r="D12" i="33" s="1"/>
  <c r="D13" i="33" s="1"/>
  <c r="D14" i="33" s="1"/>
  <c r="D15" i="33" s="1"/>
  <c r="D16" i="33" s="1"/>
  <c r="D17" i="33" s="1"/>
  <c r="D18" i="33" s="1"/>
  <c r="D19" i="33" s="1"/>
  <c r="D20" i="33" s="1"/>
  <c r="D21" i="33" s="1"/>
  <c r="D22" i="33" s="1"/>
  <c r="D23" i="33" s="1"/>
  <c r="D24" i="33" s="1"/>
  <c r="D25" i="33" s="1"/>
  <c r="D26" i="33" s="1"/>
  <c r="D27" i="33" s="1"/>
  <c r="D28" i="33" s="1"/>
  <c r="D29" i="33" s="1"/>
  <c r="D30" i="33" s="1"/>
  <c r="D31" i="33" s="1"/>
  <c r="D32" i="33" s="1"/>
  <c r="D33" i="33" s="1"/>
  <c r="D34" i="33" s="1"/>
  <c r="D35" i="33" s="1"/>
  <c r="D36" i="33" s="1"/>
  <c r="D37" i="33" s="1"/>
  <c r="D38" i="33" s="1"/>
  <c r="D39" i="33" s="1"/>
  <c r="D40" i="33" s="1"/>
  <c r="D41" i="33" s="1"/>
  <c r="D42" i="33" s="1"/>
  <c r="D43" i="33" s="1"/>
  <c r="D44" i="33" s="1"/>
  <c r="D45" i="33" s="1"/>
  <c r="D46" i="33" s="1"/>
  <c r="D47" i="33" s="1"/>
  <c r="D48" i="33" s="1"/>
  <c r="D49" i="33" s="1"/>
  <c r="D50" i="33" s="1"/>
  <c r="D51" i="33" s="1"/>
  <c r="D52" i="33" s="1"/>
  <c r="D53" i="33" s="1"/>
  <c r="D54" i="33" s="1"/>
  <c r="D55" i="33" s="1"/>
  <c r="D56" i="33" s="1"/>
  <c r="D57" i="33" s="1"/>
  <c r="D58" i="33" s="1"/>
  <c r="D59" i="33" s="1"/>
  <c r="D60" i="33" s="1"/>
  <c r="D61" i="33" s="1"/>
  <c r="D62" i="33" s="1"/>
  <c r="D63" i="33" s="1"/>
  <c r="D64" i="33" s="1"/>
  <c r="D65" i="33" s="1"/>
  <c r="D66" i="33" s="1"/>
  <c r="D67" i="33" s="1"/>
  <c r="D68" i="33" s="1"/>
  <c r="D69" i="33" s="1"/>
  <c r="D70" i="33" s="1"/>
  <c r="D71" i="33" s="1"/>
  <c r="D72" i="33" s="1"/>
  <c r="D73" i="33" s="1"/>
  <c r="D74" i="33" s="1"/>
  <c r="D75" i="33" s="1"/>
  <c r="D76" i="33" s="1"/>
  <c r="D77" i="33" s="1"/>
  <c r="D78" i="33" s="1"/>
  <c r="D79" i="33" s="1"/>
  <c r="D80" i="33" s="1"/>
  <c r="D81" i="33" s="1"/>
  <c r="D82" i="33" s="1"/>
  <c r="D83" i="33" s="1"/>
  <c r="D84" i="33" s="1"/>
  <c r="D85" i="33" s="1"/>
  <c r="D86" i="33" s="1"/>
  <c r="D87" i="33" s="1"/>
  <c r="D88" i="33" s="1"/>
  <c r="D89" i="33" s="1"/>
  <c r="D90" i="33" s="1"/>
  <c r="D91" i="33" s="1"/>
  <c r="D92" i="33" s="1"/>
  <c r="D93" i="33" s="1"/>
  <c r="D94" i="33" s="1"/>
  <c r="D95" i="33" s="1"/>
  <c r="D96" i="33" s="1"/>
  <c r="D97" i="33" s="1"/>
  <c r="D98" i="33" s="1"/>
  <c r="D99" i="33" s="1"/>
  <c r="D100" i="33" s="1"/>
  <c r="D101" i="33" s="1"/>
  <c r="D102" i="33" s="1"/>
  <c r="D103" i="33" s="1"/>
  <c r="D104" i="33" s="1"/>
  <c r="D105" i="33" s="1"/>
  <c r="D106" i="33" s="1"/>
  <c r="D107" i="33" s="1"/>
  <c r="D108" i="33" s="1"/>
  <c r="D109" i="33" s="1"/>
  <c r="D110" i="33" s="1"/>
  <c r="D111" i="33" s="1"/>
  <c r="D112" i="33" s="1"/>
  <c r="D113" i="33" s="1"/>
  <c r="D114" i="33" s="1"/>
  <c r="D115" i="33" s="1"/>
  <c r="D116" i="33" s="1"/>
  <c r="D117" i="33" s="1"/>
  <c r="D118" i="33" s="1"/>
  <c r="D119" i="33" s="1"/>
  <c r="D120" i="33" s="1"/>
  <c r="D121" i="33" s="1"/>
  <c r="D122" i="33" s="1"/>
  <c r="D123" i="33" s="1"/>
  <c r="D124" i="33" s="1"/>
  <c r="D125" i="33" s="1"/>
  <c r="D126" i="33" s="1"/>
  <c r="D127" i="33" s="1"/>
  <c r="D128" i="33" s="1"/>
  <c r="D129" i="33" s="1"/>
  <c r="D130" i="33" s="1"/>
  <c r="D131" i="33" s="1"/>
  <c r="D132" i="33" s="1"/>
  <c r="D133" i="33" s="1"/>
  <c r="D134" i="33" s="1"/>
  <c r="D135" i="33" s="1"/>
  <c r="D136" i="33" s="1"/>
  <c r="D137" i="33" s="1"/>
  <c r="D138" i="33" s="1"/>
  <c r="D139" i="33" s="1"/>
  <c r="D140" i="33" s="1"/>
  <c r="D141" i="33" s="1"/>
  <c r="D142" i="33" s="1"/>
  <c r="D143" i="33" s="1"/>
  <c r="D144" i="33" s="1"/>
  <c r="D145" i="33" s="1"/>
  <c r="D146" i="33" s="1"/>
  <c r="D147" i="33" s="1"/>
  <c r="D148" i="33" s="1"/>
  <c r="D149" i="33" s="1"/>
  <c r="D150" i="33" s="1"/>
  <c r="D151" i="33" s="1"/>
  <c r="D152" i="33" s="1"/>
  <c r="D153" i="33" s="1"/>
  <c r="D154" i="33" s="1"/>
  <c r="D155" i="33" s="1"/>
  <c r="D156" i="33" s="1"/>
  <c r="D157" i="33" s="1"/>
  <c r="D158" i="33" s="1"/>
  <c r="D159" i="33" s="1"/>
  <c r="D160" i="33" s="1"/>
  <c r="D161" i="33" s="1"/>
  <c r="D162" i="33" s="1"/>
  <c r="D163" i="33" s="1"/>
  <c r="D164" i="33" s="1"/>
  <c r="D165" i="33" s="1"/>
  <c r="D166" i="33" s="1"/>
  <c r="D167" i="33" s="1"/>
  <c r="D168" i="33" s="1"/>
  <c r="D169" i="33" s="1"/>
  <c r="D170" i="33" s="1"/>
  <c r="D171" i="33" s="1"/>
  <c r="D172" i="33" s="1"/>
  <c r="D173" i="33" s="1"/>
  <c r="D174" i="33" s="1"/>
  <c r="D175" i="33" s="1"/>
  <c r="D176" i="33" s="1"/>
  <c r="D177" i="33" s="1"/>
  <c r="D178" i="33" s="1"/>
  <c r="D179" i="33" s="1"/>
  <c r="D180" i="33" s="1"/>
  <c r="D181" i="33" s="1"/>
  <c r="D182" i="33" s="1"/>
  <c r="D183" i="33" s="1"/>
  <c r="D184" i="33" s="1"/>
  <c r="D185" i="33" s="1"/>
  <c r="D186" i="33" s="1"/>
  <c r="D187" i="33" s="1"/>
  <c r="D188" i="33" s="1"/>
  <c r="D189" i="33" s="1"/>
  <c r="D190" i="33" s="1"/>
  <c r="D191" i="33" s="1"/>
  <c r="D192" i="33" s="1"/>
  <c r="D193" i="33" s="1"/>
  <c r="D194" i="33" s="1"/>
  <c r="D195" i="33" s="1"/>
  <c r="D196" i="33" s="1"/>
  <c r="D197" i="33" s="1"/>
  <c r="D198" i="33" s="1"/>
  <c r="D199" i="33" s="1"/>
  <c r="D200" i="33" s="1"/>
  <c r="D201" i="33" s="1"/>
  <c r="D202" i="33" s="1"/>
  <c r="D203" i="33" s="1"/>
  <c r="D204" i="33" s="1"/>
  <c r="D205" i="33" s="1"/>
  <c r="D206" i="33" s="1"/>
  <c r="D207" i="33" s="1"/>
  <c r="D208" i="33" s="1"/>
  <c r="D209" i="33" s="1"/>
  <c r="D210" i="33" s="1"/>
  <c r="D211" i="33" s="1"/>
  <c r="D212" i="33" s="1"/>
  <c r="D213" i="33" s="1"/>
  <c r="D214" i="33" s="1"/>
  <c r="D215" i="33" s="1"/>
  <c r="D216" i="33" s="1"/>
  <c r="D217" i="33" s="1"/>
  <c r="D218" i="33" s="1"/>
  <c r="D219" i="33" s="1"/>
  <c r="D220" i="33" s="1"/>
  <c r="D221" i="33" s="1"/>
  <c r="D222" i="33" s="1"/>
  <c r="D223" i="33" s="1"/>
  <c r="D224" i="33" s="1"/>
  <c r="D225" i="33" s="1"/>
  <c r="D226" i="33" s="1"/>
  <c r="D227" i="33" s="1"/>
  <c r="D228" i="33" s="1"/>
  <c r="D229" i="33" s="1"/>
  <c r="D230" i="33" s="1"/>
  <c r="D231" i="33" s="1"/>
  <c r="D232" i="33" s="1"/>
  <c r="D233" i="33" s="1"/>
  <c r="D234" i="33" s="1"/>
  <c r="D235" i="33" s="1"/>
  <c r="D236" i="33" s="1"/>
  <c r="D237" i="33" s="1"/>
  <c r="D238" i="33" s="1"/>
  <c r="D239" i="33" s="1"/>
  <c r="D240" i="33" s="1"/>
  <c r="D241" i="33" s="1"/>
  <c r="D242" i="33" s="1"/>
  <c r="D243" i="33" s="1"/>
  <c r="D244" i="33" s="1"/>
  <c r="D245" i="33" s="1"/>
  <c r="D246" i="33" s="1"/>
  <c r="D247" i="33" s="1"/>
  <c r="D248" i="33" s="1"/>
  <c r="D249" i="33" s="1"/>
  <c r="D250" i="33" s="1"/>
  <c r="D251" i="33" s="1"/>
  <c r="D252" i="33" s="1"/>
  <c r="D253" i="33" s="1"/>
  <c r="D254" i="33" s="1"/>
  <c r="D255" i="33" s="1"/>
  <c r="D256" i="33" s="1"/>
  <c r="D257" i="33" s="1"/>
  <c r="D258" i="33" s="1"/>
  <c r="D259" i="33" s="1"/>
  <c r="D260" i="33" s="1"/>
  <c r="D261" i="33" s="1"/>
  <c r="D262" i="33" s="1"/>
  <c r="D263" i="33" s="1"/>
  <c r="D264" i="33" s="1"/>
  <c r="D265" i="33" s="1"/>
  <c r="D266" i="33" s="1"/>
  <c r="D267" i="33" s="1"/>
  <c r="D268" i="33" s="1"/>
  <c r="D269" i="33" s="1"/>
  <c r="D270" i="33" s="1"/>
  <c r="D271" i="33" s="1"/>
  <c r="D272" i="33" s="1"/>
  <c r="D273" i="33" s="1"/>
  <c r="D274" i="33" s="1"/>
  <c r="D275" i="33" s="1"/>
  <c r="D276" i="33" s="1"/>
  <c r="D277" i="33" s="1"/>
  <c r="D278" i="33" s="1"/>
  <c r="D279" i="33" s="1"/>
  <c r="D280" i="33" s="1"/>
  <c r="D281" i="33" s="1"/>
  <c r="D282" i="33" s="1"/>
  <c r="D283" i="33" s="1"/>
  <c r="D284" i="33" s="1"/>
  <c r="D285" i="33" s="1"/>
  <c r="D286" i="33" s="1"/>
  <c r="D287" i="33" s="1"/>
  <c r="D288" i="33" s="1"/>
  <c r="D289" i="33" s="1"/>
  <c r="D290" i="33" s="1"/>
  <c r="D291" i="33" s="1"/>
  <c r="D292" i="33" s="1"/>
  <c r="D293" i="33" s="1"/>
  <c r="D294" i="33" s="1"/>
  <c r="D295" i="33" s="1"/>
  <c r="D296" i="33" s="1"/>
  <c r="D297" i="33" s="1"/>
  <c r="D298" i="33" s="1"/>
  <c r="D299" i="33" s="1"/>
  <c r="D300" i="33" s="1"/>
  <c r="D301" i="33" s="1"/>
  <c r="D302" i="33" s="1"/>
  <c r="D303" i="33" s="1"/>
  <c r="D304" i="33" s="1"/>
  <c r="D305" i="33" s="1"/>
  <c r="D306" i="33" s="1"/>
  <c r="D307" i="33" s="1"/>
  <c r="D308" i="33" s="1"/>
  <c r="D309" i="33" s="1"/>
  <c r="D310" i="33" s="1"/>
  <c r="D311" i="33" s="1"/>
  <c r="D312" i="33" s="1"/>
  <c r="D313" i="33" s="1"/>
  <c r="D314" i="33" s="1"/>
  <c r="D315" i="33" s="1"/>
  <c r="D316" i="33" s="1"/>
  <c r="D317" i="33" s="1"/>
  <c r="D318" i="33" s="1"/>
  <c r="D319" i="33" s="1"/>
  <c r="D320" i="33" s="1"/>
  <c r="D321" i="33" s="1"/>
  <c r="D322" i="33" s="1"/>
  <c r="D323" i="33" s="1"/>
  <c r="D324" i="33" s="1"/>
  <c r="D325" i="33" s="1"/>
  <c r="D326" i="33" s="1"/>
  <c r="D327" i="33" s="1"/>
  <c r="D328" i="33" s="1"/>
  <c r="D329" i="33" s="1"/>
  <c r="D330" i="33" s="1"/>
  <c r="D331" i="33" s="1"/>
  <c r="D332" i="33" s="1"/>
  <c r="D333" i="33" s="1"/>
  <c r="D334" i="33" s="1"/>
  <c r="D335" i="33" s="1"/>
  <c r="D336" i="33" s="1"/>
  <c r="D337" i="33" s="1"/>
  <c r="D338" i="33" s="1"/>
  <c r="D339" i="33" s="1"/>
  <c r="D340" i="33" s="1"/>
  <c r="D341" i="33" s="1"/>
  <c r="D342" i="33" s="1"/>
  <c r="D343" i="33" s="1"/>
  <c r="D344" i="33" s="1"/>
  <c r="D345" i="33" s="1"/>
  <c r="D346" i="33" s="1"/>
  <c r="D347" i="33" s="1"/>
  <c r="D348" i="33" s="1"/>
  <c r="D349" i="33" s="1"/>
  <c r="D350" i="33" s="1"/>
  <c r="D351" i="33" s="1"/>
  <c r="D352" i="33" s="1"/>
  <c r="D353" i="33" s="1"/>
  <c r="D354" i="33" s="1"/>
  <c r="D355" i="33" s="1"/>
  <c r="D356" i="33" s="1"/>
  <c r="D357" i="33" s="1"/>
  <c r="D358" i="33" s="1"/>
  <c r="D359" i="33" s="1"/>
  <c r="D360" i="33" s="1"/>
  <c r="D361" i="33" s="1"/>
  <c r="D362" i="33" s="1"/>
  <c r="D365" i="33" s="1"/>
  <c r="D366" i="33" s="1"/>
  <c r="D367" i="33" s="1"/>
  <c r="D368" i="33" s="1"/>
  <c r="D369" i="33" s="1"/>
  <c r="D370" i="33" s="1"/>
  <c r="D371" i="33" s="1"/>
  <c r="D372" i="33" s="1"/>
  <c r="D373" i="33" s="1"/>
  <c r="D374" i="33" s="1"/>
  <c r="D375" i="33" s="1"/>
  <c r="D376" i="33" s="1"/>
  <c r="D377" i="33" s="1"/>
  <c r="D378" i="33" s="1"/>
  <c r="D379" i="33" s="1"/>
  <c r="D380" i="33" s="1"/>
  <c r="D381" i="33" s="1"/>
  <c r="D382" i="33" s="1"/>
  <c r="D383" i="33" s="1"/>
  <c r="D384" i="33" s="1"/>
  <c r="D385" i="33" s="1"/>
  <c r="D386" i="33" s="1"/>
  <c r="D387" i="33" s="1"/>
  <c r="D388" i="33" s="1"/>
  <c r="D389" i="33" s="1"/>
  <c r="D390" i="33" s="1"/>
  <c r="D391" i="33" s="1"/>
  <c r="D392" i="33" s="1"/>
  <c r="D393" i="33" s="1"/>
  <c r="I8" i="35" l="1"/>
  <c r="S3" i="35"/>
  <c r="AI4" i="33"/>
  <c r="AI5" i="33" l="1"/>
  <c r="AI6" i="33" s="1"/>
  <c r="AI7" i="33" l="1"/>
  <c r="AI8" i="33" l="1"/>
  <c r="AI9" i="33" l="1"/>
  <c r="AI10" i="33" l="1"/>
  <c r="AI11" i="33" l="1"/>
  <c r="AI12" i="33" l="1"/>
  <c r="I7" i="35" l="1"/>
  <c r="A17" i="35" s="1"/>
  <c r="A18" i="35" s="1"/>
  <c r="A19" i="35" s="1"/>
  <c r="A20" i="35" s="1"/>
  <c r="P119" i="16"/>
  <c r="L177" i="16"/>
  <c r="P163" i="16"/>
  <c r="P88" i="16"/>
  <c r="N235" i="16"/>
  <c r="P28" i="16"/>
  <c r="J171" i="16"/>
  <c r="L196" i="16"/>
  <c r="L6" i="16"/>
  <c r="J203" i="16"/>
  <c r="H114" i="16"/>
  <c r="P222" i="16"/>
  <c r="N74" i="16"/>
  <c r="H162" i="16"/>
  <c r="J119" i="16"/>
  <c r="N85" i="16"/>
  <c r="J15" i="16"/>
  <c r="N47" i="16"/>
  <c r="P64" i="16"/>
  <c r="H50" i="16"/>
  <c r="L154" i="16"/>
  <c r="P164" i="16"/>
  <c r="H212" i="16"/>
  <c r="H101" i="16"/>
  <c r="L140" i="16"/>
  <c r="N211" i="16"/>
  <c r="J175" i="16"/>
  <c r="J126" i="16"/>
  <c r="P173" i="16"/>
  <c r="N234" i="16"/>
  <c r="L147" i="16"/>
  <c r="N108" i="16"/>
  <c r="P87" i="16"/>
  <c r="P157" i="16"/>
  <c r="N214" i="16"/>
  <c r="H7" i="16"/>
  <c r="H51" i="16"/>
  <c r="N123" i="16"/>
  <c r="N163" i="16"/>
  <c r="J72" i="16"/>
  <c r="L226" i="16"/>
  <c r="J54" i="16"/>
  <c r="J43" i="16"/>
  <c r="L119" i="16"/>
  <c r="L237" i="16"/>
  <c r="L166" i="16"/>
  <c r="J236" i="16"/>
  <c r="J218" i="16"/>
  <c r="H215" i="16"/>
  <c r="J182" i="16"/>
  <c r="N52" i="16"/>
  <c r="L127" i="16"/>
  <c r="N118" i="16"/>
  <c r="J81" i="16"/>
  <c r="P146" i="16"/>
  <c r="J231" i="16"/>
  <c r="H121" i="16"/>
  <c r="L52" i="16"/>
  <c r="H222" i="16"/>
  <c r="H183" i="16"/>
  <c r="P86" i="16"/>
  <c r="H54" i="16"/>
  <c r="H167" i="16"/>
  <c r="N58" i="16"/>
  <c r="J151" i="16"/>
  <c r="P103" i="16"/>
  <c r="L125" i="16"/>
  <c r="H133" i="16"/>
  <c r="P226" i="16"/>
  <c r="J63" i="16"/>
  <c r="L19" i="16"/>
  <c r="H168" i="16"/>
  <c r="H159" i="16"/>
  <c r="H194" i="16"/>
  <c r="J172" i="16"/>
  <c r="N94" i="16"/>
  <c r="H25" i="16"/>
  <c r="P215" i="16"/>
  <c r="N10" i="16"/>
  <c r="P50" i="16"/>
  <c r="L186" i="16"/>
  <c r="P81" i="16"/>
  <c r="L68" i="16"/>
  <c r="N25" i="16"/>
  <c r="P113" i="16"/>
  <c r="L50" i="16"/>
  <c r="N41" i="16"/>
  <c r="P65" i="16"/>
  <c r="J143" i="16"/>
  <c r="P230" i="16"/>
  <c r="P136" i="16"/>
  <c r="P24" i="16"/>
  <c r="J129" i="16"/>
  <c r="P125" i="16"/>
  <c r="H174" i="16"/>
  <c r="P227" i="16"/>
  <c r="N115" i="16"/>
  <c r="L212" i="16"/>
  <c r="H189" i="16"/>
  <c r="P110" i="16"/>
  <c r="H11" i="16"/>
  <c r="P35" i="16"/>
  <c r="L47" i="16"/>
  <c r="P76" i="16"/>
  <c r="H232" i="16"/>
  <c r="L235" i="16"/>
  <c r="N130" i="16"/>
  <c r="H135" i="16"/>
  <c r="P168" i="16"/>
  <c r="H117" i="16"/>
  <c r="N55" i="16"/>
  <c r="L54" i="16"/>
  <c r="N87" i="16"/>
  <c r="P201" i="16"/>
  <c r="J150" i="16"/>
  <c r="L222" i="16"/>
  <c r="J107" i="16"/>
  <c r="J186" i="16"/>
  <c r="P18" i="16"/>
  <c r="J62" i="16"/>
  <c r="N126" i="16"/>
  <c r="L184" i="16"/>
  <c r="H229" i="16"/>
  <c r="J174" i="16"/>
  <c r="J30" i="16"/>
  <c r="H47" i="16"/>
  <c r="J237" i="16"/>
  <c r="H57" i="16"/>
  <c r="J29" i="16"/>
  <c r="L102" i="16"/>
  <c r="P46" i="16"/>
  <c r="N5" i="16"/>
  <c r="L12" i="16"/>
  <c r="N157" i="16"/>
  <c r="H43" i="16"/>
  <c r="P197" i="16"/>
  <c r="L61" i="16"/>
  <c r="P124" i="16"/>
  <c r="N192" i="16"/>
  <c r="N103" i="16"/>
  <c r="P53" i="16"/>
  <c r="H87" i="16"/>
  <c r="H187" i="16"/>
  <c r="H37" i="16"/>
  <c r="L216" i="16"/>
  <c r="J144" i="16"/>
  <c r="L28" i="16"/>
  <c r="J230" i="16"/>
  <c r="P165" i="16"/>
  <c r="J13" i="16"/>
  <c r="P100" i="16"/>
  <c r="L86" i="16"/>
  <c r="P84" i="16"/>
  <c r="P10" i="16"/>
  <c r="N81" i="16"/>
  <c r="J39" i="16"/>
  <c r="H191" i="16"/>
  <c r="H72" i="16"/>
  <c r="H116" i="16"/>
  <c r="H205" i="16"/>
  <c r="N164" i="16"/>
  <c r="N13" i="16"/>
  <c r="H155" i="16"/>
  <c r="J76" i="16"/>
  <c r="N147" i="16"/>
  <c r="N6" i="16"/>
  <c r="N100" i="16"/>
  <c r="L11" i="16"/>
  <c r="P207" i="16"/>
  <c r="J47" i="16"/>
  <c r="J207" i="16"/>
  <c r="P194" i="16"/>
  <c r="N11" i="16"/>
  <c r="J6" i="16"/>
  <c r="H82" i="16"/>
  <c r="J85" i="16"/>
  <c r="P161" i="16"/>
  <c r="L198" i="16"/>
  <c r="P193" i="16"/>
  <c r="N194" i="16"/>
  <c r="J139" i="16"/>
  <c r="P209" i="16"/>
  <c r="P42" i="16"/>
  <c r="H125" i="16"/>
  <c r="P116" i="16"/>
  <c r="H197" i="16"/>
  <c r="L63" i="16"/>
  <c r="J214" i="16"/>
  <c r="P91" i="16"/>
  <c r="J228" i="16"/>
  <c r="N156" i="16"/>
  <c r="H89" i="16"/>
  <c r="H148" i="16"/>
  <c r="N19" i="16"/>
  <c r="N80" i="16"/>
  <c r="P26" i="16"/>
  <c r="P107" i="16"/>
  <c r="P167" i="16"/>
  <c r="P117" i="16"/>
  <c r="J106" i="16"/>
  <c r="N182" i="16"/>
  <c r="H201" i="16"/>
  <c r="P97" i="16"/>
  <c r="N172" i="16"/>
  <c r="P214" i="16"/>
  <c r="J60" i="16"/>
  <c r="J198" i="16"/>
  <c r="H48" i="16"/>
  <c r="P41" i="16"/>
  <c r="H109" i="16"/>
  <c r="N215" i="16"/>
  <c r="J181" i="16"/>
  <c r="J167" i="16"/>
  <c r="H192" i="16"/>
  <c r="P142" i="16"/>
  <c r="N54" i="16"/>
  <c r="L94" i="16"/>
  <c r="J52" i="16"/>
  <c r="L75" i="16"/>
  <c r="N30" i="16"/>
  <c r="H74" i="16"/>
  <c r="N16" i="16"/>
  <c r="J45" i="16"/>
  <c r="N171" i="16"/>
  <c r="P56" i="16"/>
  <c r="N40" i="16"/>
  <c r="N57" i="16"/>
  <c r="J67" i="16"/>
  <c r="P31" i="16"/>
  <c r="P104" i="16"/>
  <c r="H119" i="16"/>
  <c r="L137" i="16"/>
  <c r="N218" i="16"/>
  <c r="L204" i="16"/>
  <c r="N222" i="16"/>
  <c r="P122" i="16"/>
  <c r="J77" i="16"/>
  <c r="N72" i="16"/>
  <c r="J140" i="16"/>
  <c r="P30" i="16"/>
  <c r="P20" i="16"/>
  <c r="N53" i="16"/>
  <c r="P134" i="16"/>
  <c r="J222" i="16"/>
  <c r="J108" i="16"/>
  <c r="H38" i="16"/>
  <c r="L208" i="16"/>
  <c r="P59" i="16"/>
  <c r="N65" i="16"/>
  <c r="H111" i="16"/>
  <c r="L17" i="16"/>
  <c r="P188" i="16"/>
  <c r="N70" i="16"/>
  <c r="L9" i="16"/>
  <c r="P182" i="16"/>
  <c r="H20" i="16"/>
  <c r="H196" i="16"/>
  <c r="J101" i="16"/>
  <c r="N181" i="16"/>
  <c r="L84" i="16"/>
  <c r="J127" i="16"/>
  <c r="L87" i="16"/>
  <c r="P16" i="16"/>
  <c r="L232" i="16"/>
  <c r="L139" i="16"/>
  <c r="N32" i="16"/>
  <c r="H86" i="16"/>
  <c r="H172" i="16"/>
  <c r="N148" i="16"/>
  <c r="N231" i="16"/>
  <c r="L132" i="16"/>
  <c r="N191" i="16"/>
  <c r="L203" i="16"/>
  <c r="J189" i="16"/>
  <c r="N146" i="16"/>
  <c r="N82" i="16"/>
  <c r="J74" i="16"/>
  <c r="L57" i="16"/>
  <c r="L69" i="16"/>
  <c r="J197" i="16"/>
  <c r="L178" i="16"/>
  <c r="H204" i="16"/>
  <c r="J75" i="16"/>
  <c r="H129" i="16"/>
  <c r="J159" i="16"/>
  <c r="N111" i="16"/>
  <c r="L157" i="16"/>
  <c r="H207" i="16"/>
  <c r="L220" i="16"/>
  <c r="J87" i="16"/>
  <c r="J46" i="16"/>
  <c r="L18" i="16"/>
  <c r="L227" i="16"/>
  <c r="J180" i="16"/>
  <c r="L34" i="16"/>
  <c r="L82" i="16"/>
  <c r="H71" i="16"/>
  <c r="J111" i="16"/>
  <c r="P90" i="16"/>
  <c r="L67" i="16"/>
  <c r="J93" i="16"/>
  <c r="N135" i="16"/>
  <c r="J42" i="16"/>
  <c r="H113" i="16"/>
  <c r="J190" i="16"/>
  <c r="H120" i="16"/>
  <c r="J157" i="16"/>
  <c r="P132" i="16"/>
  <c r="L25" i="16"/>
  <c r="J166" i="16"/>
  <c r="P154" i="16"/>
  <c r="L180" i="16"/>
  <c r="N49" i="16"/>
  <c r="N101" i="16"/>
  <c r="L188" i="16"/>
  <c r="H40" i="16"/>
  <c r="P149" i="16"/>
  <c r="H178" i="16"/>
  <c r="L122" i="16"/>
  <c r="H124" i="16"/>
  <c r="H200" i="16"/>
  <c r="H237" i="16"/>
  <c r="J199" i="16"/>
  <c r="H173" i="16"/>
  <c r="N193" i="16"/>
  <c r="N153" i="16"/>
  <c r="P131" i="16"/>
  <c r="J56" i="16"/>
  <c r="N36" i="16"/>
  <c r="P21" i="16"/>
  <c r="H103" i="16"/>
  <c r="L21" i="16"/>
  <c r="N201" i="16"/>
  <c r="H138" i="16"/>
  <c r="L202" i="16"/>
  <c r="P152" i="16"/>
  <c r="N154" i="16"/>
  <c r="L231" i="16"/>
  <c r="N89" i="16"/>
  <c r="P126" i="16"/>
  <c r="P95" i="16"/>
  <c r="P106" i="16"/>
  <c r="L209" i="16"/>
  <c r="N145" i="16"/>
  <c r="J92" i="16"/>
  <c r="L117" i="16"/>
  <c r="J153" i="16"/>
  <c r="H24" i="16"/>
  <c r="P14" i="16"/>
  <c r="L156" i="16"/>
  <c r="P148" i="16"/>
  <c r="N175" i="16"/>
  <c r="L221" i="16"/>
  <c r="P115" i="16"/>
  <c r="N39" i="16"/>
  <c r="P195" i="16"/>
  <c r="H166" i="16"/>
  <c r="J70" i="16"/>
  <c r="J165" i="16"/>
  <c r="H227" i="16"/>
  <c r="J152" i="16"/>
  <c r="J160" i="16"/>
  <c r="L109" i="16"/>
  <c r="H91" i="16"/>
  <c r="L27" i="16"/>
  <c r="N143" i="16"/>
  <c r="J16" i="16"/>
  <c r="N73" i="16"/>
  <c r="P238" i="16"/>
  <c r="H123" i="16"/>
  <c r="L173" i="16"/>
  <c r="L83" i="16"/>
  <c r="N59" i="16"/>
  <c r="L101" i="16"/>
  <c r="H49" i="16"/>
  <c r="L211" i="16"/>
  <c r="N22" i="16"/>
  <c r="H28" i="16"/>
  <c r="L44" i="16"/>
  <c r="J90" i="16"/>
  <c r="N46" i="16"/>
  <c r="P23" i="16"/>
  <c r="N102" i="16"/>
  <c r="H147" i="16"/>
  <c r="N83" i="16"/>
  <c r="N144" i="16"/>
  <c r="N68" i="16"/>
  <c r="J64" i="16"/>
  <c r="P183" i="16"/>
  <c r="H214" i="16"/>
  <c r="H115" i="16"/>
  <c r="L153" i="16"/>
  <c r="L206" i="16"/>
  <c r="H193" i="16"/>
  <c r="N76" i="16"/>
  <c r="L143" i="16"/>
  <c r="H70" i="16"/>
  <c r="N110" i="16"/>
  <c r="L106" i="16"/>
  <c r="J116" i="16"/>
  <c r="J86" i="16"/>
  <c r="J200" i="16"/>
  <c r="L228" i="16"/>
  <c r="N88" i="16"/>
  <c r="H68" i="16"/>
  <c r="P234" i="16"/>
  <c r="H236" i="16"/>
  <c r="L59" i="16"/>
  <c r="P231" i="16"/>
  <c r="H152" i="16"/>
  <c r="H94" i="16"/>
  <c r="L183" i="16"/>
  <c r="J110" i="16"/>
  <c r="N221" i="16"/>
  <c r="J132" i="16"/>
  <c r="H213" i="16"/>
  <c r="L187" i="16"/>
  <c r="H203" i="16"/>
  <c r="L168" i="16"/>
  <c r="L74" i="16"/>
  <c r="L22" i="16"/>
  <c r="L236" i="16"/>
  <c r="H134" i="16"/>
  <c r="P133" i="16"/>
  <c r="J125" i="16"/>
  <c r="N187" i="16"/>
  <c r="H9" i="16"/>
  <c r="J38" i="16"/>
  <c r="N109" i="16"/>
  <c r="H219" i="16"/>
  <c r="H209" i="16"/>
  <c r="N149" i="16"/>
  <c r="P185" i="16"/>
  <c r="P175" i="16"/>
  <c r="J48" i="16"/>
  <c r="H221" i="16"/>
  <c r="H233" i="16"/>
  <c r="J136" i="16"/>
  <c r="H19" i="16"/>
  <c r="P138" i="16"/>
  <c r="J80" i="16"/>
  <c r="L77" i="16"/>
  <c r="J169" i="16"/>
  <c r="L163" i="16"/>
  <c r="L234" i="16"/>
  <c r="N15" i="16"/>
  <c r="H156" i="16"/>
  <c r="J234" i="16"/>
  <c r="L120" i="16"/>
  <c r="J210" i="16"/>
  <c r="L93" i="16"/>
  <c r="J41" i="16"/>
  <c r="J168" i="16"/>
  <c r="N117" i="16"/>
  <c r="P29" i="16"/>
  <c r="L73" i="16"/>
  <c r="J158" i="16"/>
  <c r="J223" i="16"/>
  <c r="J192" i="16"/>
  <c r="P129" i="16"/>
  <c r="J195" i="16"/>
  <c r="J193" i="16"/>
  <c r="H35" i="16"/>
  <c r="H107" i="16"/>
  <c r="P69" i="16"/>
  <c r="J53" i="16"/>
  <c r="P200" i="16"/>
  <c r="H218" i="16"/>
  <c r="H190" i="16"/>
  <c r="N75" i="16"/>
  <c r="H206" i="16"/>
  <c r="L38" i="16"/>
  <c r="L141" i="16"/>
  <c r="H110" i="16"/>
  <c r="J202" i="16"/>
  <c r="N166" i="16"/>
  <c r="H90" i="16"/>
  <c r="P210" i="16"/>
  <c r="J134" i="16"/>
  <c r="P7" i="16"/>
  <c r="J122" i="16"/>
  <c r="L165" i="16"/>
  <c r="L201" i="16"/>
  <c r="H182" i="16"/>
  <c r="J10" i="16"/>
  <c r="H60" i="16"/>
  <c r="L214" i="16"/>
  <c r="L148" i="16"/>
  <c r="J183" i="16"/>
  <c r="N98" i="16"/>
  <c r="N136" i="16"/>
  <c r="N8" i="16"/>
  <c r="H10" i="16"/>
  <c r="P178" i="16"/>
  <c r="P159" i="16"/>
  <c r="H23" i="16"/>
  <c r="L126" i="16"/>
  <c r="N78" i="16"/>
  <c r="L160" i="16"/>
  <c r="L164" i="16"/>
  <c r="J79" i="16"/>
  <c r="N209" i="16"/>
  <c r="H5" i="16"/>
  <c r="L88" i="16"/>
  <c r="J118" i="16"/>
  <c r="N160" i="16"/>
  <c r="L51" i="16"/>
  <c r="L118" i="16"/>
  <c r="N233" i="16"/>
  <c r="J21" i="16"/>
  <c r="N190" i="16"/>
  <c r="N20" i="16"/>
  <c r="P219" i="16"/>
  <c r="L210" i="16"/>
  <c r="N112" i="16"/>
  <c r="H14" i="16"/>
  <c r="H226" i="16"/>
  <c r="J27" i="16"/>
  <c r="P5" i="16"/>
  <c r="P83" i="16"/>
  <c r="P192" i="16"/>
  <c r="P62" i="16"/>
  <c r="H6" i="16"/>
  <c r="N173" i="16"/>
  <c r="J216" i="16"/>
  <c r="J65" i="16"/>
  <c r="P139" i="16"/>
  <c r="H118" i="16"/>
  <c r="L189" i="16"/>
  <c r="L8" i="16"/>
  <c r="P150" i="16"/>
  <c r="P218" i="16"/>
  <c r="H32" i="16"/>
  <c r="N150" i="16"/>
  <c r="J103" i="16"/>
  <c r="H92" i="16"/>
  <c r="J9" i="16"/>
  <c r="L181" i="16"/>
  <c r="N66" i="16"/>
  <c r="L224" i="16"/>
  <c r="H104" i="16"/>
  <c r="N131" i="16"/>
  <c r="J40" i="16"/>
  <c r="J26" i="16"/>
  <c r="N225" i="16"/>
  <c r="N200" i="16"/>
  <c r="P220" i="16"/>
  <c r="L225" i="16"/>
  <c r="P217" i="16"/>
  <c r="N14" i="16"/>
  <c r="P137" i="16"/>
  <c r="P184" i="16"/>
  <c r="L107" i="16"/>
  <c r="J25" i="16"/>
  <c r="N64" i="16"/>
  <c r="H230" i="16"/>
  <c r="J188" i="16"/>
  <c r="H8" i="16"/>
  <c r="J69" i="16"/>
  <c r="L171" i="16"/>
  <c r="L98" i="16"/>
  <c r="N93" i="16"/>
  <c r="P77" i="16"/>
  <c r="L115" i="16"/>
  <c r="H157" i="16"/>
  <c r="L192" i="16"/>
  <c r="J117" i="16"/>
  <c r="L149" i="16"/>
  <c r="P169" i="16"/>
  <c r="H171" i="16"/>
  <c r="J100" i="16"/>
  <c r="N202" i="16"/>
  <c r="P19" i="16"/>
  <c r="L197" i="16"/>
  <c r="L150" i="16"/>
  <c r="N33" i="16"/>
  <c r="L43" i="16"/>
  <c r="H98" i="16"/>
  <c r="H64" i="16"/>
  <c r="H180" i="16"/>
  <c r="J130" i="16"/>
  <c r="N168" i="16"/>
  <c r="H210" i="16"/>
  <c r="P55" i="16"/>
  <c r="J66" i="16"/>
  <c r="N238" i="16"/>
  <c r="N159" i="16"/>
  <c r="P151" i="16"/>
  <c r="H179" i="16"/>
  <c r="J142" i="16"/>
  <c r="N161" i="16"/>
  <c r="L32" i="16"/>
  <c r="H69" i="16"/>
  <c r="P198" i="16"/>
  <c r="L95" i="16"/>
  <c r="N34" i="16"/>
  <c r="P78" i="16"/>
  <c r="N124" i="16"/>
  <c r="H81" i="16"/>
  <c r="P123" i="16"/>
  <c r="H59" i="16"/>
  <c r="L7" i="16"/>
  <c r="P213" i="16"/>
  <c r="N79" i="16"/>
  <c r="P96" i="16"/>
  <c r="L42" i="16"/>
  <c r="P174" i="16"/>
  <c r="J149" i="16"/>
  <c r="L146" i="16"/>
  <c r="P60" i="16"/>
  <c r="P170" i="16"/>
  <c r="J164" i="16"/>
  <c r="H112" i="16"/>
  <c r="J89" i="16"/>
  <c r="L199" i="16"/>
  <c r="L238" i="16"/>
  <c r="H62" i="16"/>
  <c r="J113" i="16"/>
  <c r="H137" i="16"/>
  <c r="N24" i="16"/>
  <c r="L14" i="16"/>
  <c r="H153" i="16"/>
  <c r="H122" i="16"/>
  <c r="P224" i="16"/>
  <c r="N23" i="16"/>
  <c r="H158" i="16"/>
  <c r="L205" i="16"/>
  <c r="L79" i="16"/>
  <c r="J115" i="16"/>
  <c r="H16" i="16"/>
  <c r="J97" i="16"/>
  <c r="J11" i="16"/>
  <c r="J55" i="16"/>
  <c r="H163" i="16"/>
  <c r="L13" i="16"/>
  <c r="J208" i="16"/>
  <c r="N38" i="16"/>
  <c r="P6" i="16"/>
  <c r="N183" i="16"/>
  <c r="P98" i="16"/>
  <c r="N92" i="16"/>
  <c r="J99" i="16"/>
  <c r="H33" i="16"/>
  <c r="H102" i="16"/>
  <c r="J121" i="16"/>
  <c r="L104" i="16"/>
  <c r="H223" i="16"/>
  <c r="N223" i="16"/>
  <c r="H76" i="16"/>
  <c r="N90" i="16"/>
  <c r="J141" i="16"/>
  <c r="L60" i="16"/>
  <c r="N113" i="16"/>
  <c r="J28" i="16"/>
  <c r="L81" i="16"/>
  <c r="P196" i="16"/>
  <c r="H66" i="16"/>
  <c r="H216" i="16"/>
  <c r="H80" i="16"/>
  <c r="H144" i="16"/>
  <c r="H13" i="16"/>
  <c r="P101" i="16"/>
  <c r="N121" i="16"/>
  <c r="L213" i="16"/>
  <c r="N178" i="16"/>
  <c r="N158" i="16"/>
  <c r="P228" i="16"/>
  <c r="N213" i="16"/>
  <c r="N220" i="16"/>
  <c r="P180" i="16"/>
  <c r="P177" i="16"/>
  <c r="P189" i="16"/>
  <c r="L182" i="16"/>
  <c r="H136" i="16"/>
  <c r="H169" i="16"/>
  <c r="H150" i="16"/>
  <c r="L230" i="16"/>
  <c r="J57" i="16"/>
  <c r="P160" i="16"/>
  <c r="L191" i="16"/>
  <c r="H63" i="16"/>
  <c r="L167" i="16"/>
  <c r="L130" i="16"/>
  <c r="N232" i="16"/>
  <c r="N196" i="16"/>
  <c r="J145" i="16"/>
  <c r="N122" i="16"/>
  <c r="N63" i="16"/>
  <c r="J36" i="16"/>
  <c r="N17" i="16"/>
  <c r="H65" i="16"/>
  <c r="N97" i="16"/>
  <c r="J185" i="16"/>
  <c r="P120" i="16"/>
  <c r="N152" i="16"/>
  <c r="J12" i="16"/>
  <c r="P82" i="16"/>
  <c r="L142" i="16"/>
  <c r="H130" i="16"/>
  <c r="J148" i="16"/>
  <c r="N226" i="16"/>
  <c r="P32" i="16"/>
  <c r="N155" i="16"/>
  <c r="J24" i="16"/>
  <c r="P49" i="16"/>
  <c r="L97" i="16"/>
  <c r="H154" i="16"/>
  <c r="N71" i="16"/>
  <c r="N142" i="16"/>
  <c r="H108" i="16"/>
  <c r="J61" i="16"/>
  <c r="L172" i="16"/>
  <c r="P235" i="16"/>
  <c r="L31" i="16"/>
  <c r="N140" i="16"/>
  <c r="N198" i="16"/>
  <c r="P221" i="16"/>
  <c r="P191" i="16"/>
  <c r="L112" i="16"/>
  <c r="P51" i="16"/>
  <c r="N224" i="16"/>
  <c r="N29" i="16"/>
  <c r="H143" i="16"/>
  <c r="J191" i="16"/>
  <c r="N205" i="16"/>
  <c r="L162" i="16"/>
  <c r="L145" i="16"/>
  <c r="L55" i="16"/>
  <c r="P233" i="16"/>
  <c r="L113" i="16"/>
  <c r="N84" i="16"/>
  <c r="J205" i="16"/>
  <c r="P36" i="16"/>
  <c r="J73" i="16"/>
  <c r="P74" i="16"/>
  <c r="H99" i="16"/>
  <c r="J224" i="16"/>
  <c r="H225" i="16"/>
  <c r="H176" i="16"/>
  <c r="H96" i="16"/>
  <c r="J137" i="16"/>
  <c r="H208" i="16"/>
  <c r="P204" i="16"/>
  <c r="H15" i="16"/>
  <c r="H164" i="16"/>
  <c r="L170" i="16"/>
  <c r="N128" i="16"/>
  <c r="N179" i="16"/>
  <c r="P27" i="16"/>
  <c r="N230" i="16"/>
  <c r="H84" i="16"/>
  <c r="J8" i="16"/>
  <c r="L193" i="16"/>
  <c r="L15" i="16"/>
  <c r="N27" i="16"/>
  <c r="L20" i="16"/>
  <c r="P112" i="16"/>
  <c r="L71" i="16"/>
  <c r="J163" i="16"/>
  <c r="L70" i="16"/>
  <c r="P223" i="16"/>
  <c r="J78" i="16"/>
  <c r="L56" i="16"/>
  <c r="J194" i="16"/>
  <c r="H27" i="16"/>
  <c r="P109" i="16"/>
  <c r="P38" i="16"/>
  <c r="H238" i="16"/>
  <c r="H128" i="16"/>
  <c r="P72" i="16"/>
  <c r="P71" i="16"/>
  <c r="J220" i="16"/>
  <c r="J22" i="16"/>
  <c r="P61" i="16"/>
  <c r="H36" i="16"/>
  <c r="H100" i="16"/>
  <c r="J112" i="16"/>
  <c r="P202" i="16"/>
  <c r="H217" i="16"/>
  <c r="N120" i="16"/>
  <c r="H30" i="16"/>
  <c r="N188" i="16"/>
  <c r="J217" i="16"/>
  <c r="H160" i="16"/>
  <c r="J178" i="16"/>
  <c r="P232" i="16"/>
  <c r="P145" i="16"/>
  <c r="P190" i="16"/>
  <c r="J128" i="16"/>
  <c r="P58" i="16"/>
  <c r="L48" i="16"/>
  <c r="N236" i="16"/>
  <c r="H85" i="16"/>
  <c r="L53" i="16"/>
  <c r="L194" i="16"/>
  <c r="L158" i="16"/>
  <c r="N151" i="16"/>
  <c r="N12" i="16"/>
  <c r="H149" i="16"/>
  <c r="P236" i="16"/>
  <c r="P144" i="16"/>
  <c r="H151" i="16"/>
  <c r="N7" i="16"/>
  <c r="P156" i="16"/>
  <c r="J31" i="16"/>
  <c r="J219" i="16"/>
  <c r="L138" i="16"/>
  <c r="L151" i="16"/>
  <c r="L111" i="16"/>
  <c r="H95" i="16"/>
  <c r="N227" i="16"/>
  <c r="N37" i="16"/>
  <c r="P17" i="16"/>
  <c r="H41" i="16"/>
  <c r="L185" i="16"/>
  <c r="P237" i="16"/>
  <c r="N197" i="16"/>
  <c r="J227" i="16"/>
  <c r="L124" i="16"/>
  <c r="J95" i="16"/>
  <c r="N180" i="16"/>
  <c r="P73" i="16"/>
  <c r="L39" i="16"/>
  <c r="H235" i="16"/>
  <c r="J7" i="16"/>
  <c r="J156" i="16"/>
  <c r="L144" i="16"/>
  <c r="N162" i="16"/>
  <c r="L24" i="16"/>
  <c r="N48" i="16"/>
  <c r="P153" i="16"/>
  <c r="H21" i="16"/>
  <c r="J35" i="16"/>
  <c r="L96" i="16"/>
  <c r="P67" i="16"/>
  <c r="J37" i="16"/>
  <c r="J109" i="16"/>
  <c r="P140" i="16"/>
  <c r="J23" i="16"/>
  <c r="L58" i="16"/>
  <c r="N133" i="16"/>
  <c r="L218" i="16"/>
  <c r="L72" i="16"/>
  <c r="J88" i="16"/>
  <c r="N91" i="16"/>
  <c r="H67" i="16"/>
  <c r="J213" i="16"/>
  <c r="H31" i="16"/>
  <c r="J49" i="16"/>
  <c r="L45" i="16"/>
  <c r="J114" i="16"/>
  <c r="L76" i="16"/>
  <c r="L64" i="16"/>
  <c r="L155" i="16"/>
  <c r="N137" i="16"/>
  <c r="N186" i="16"/>
  <c r="L215" i="16"/>
  <c r="L135" i="16"/>
  <c r="L121" i="16"/>
  <c r="L99" i="16"/>
  <c r="N26" i="16"/>
  <c r="L33" i="16"/>
  <c r="H78" i="16"/>
  <c r="L41" i="16"/>
  <c r="L23" i="16"/>
  <c r="P22" i="16"/>
  <c r="P216" i="16"/>
  <c r="J104" i="16"/>
  <c r="H61" i="16"/>
  <c r="P135" i="16"/>
  <c r="N77" i="16"/>
  <c r="P47" i="16"/>
  <c r="H139" i="16"/>
  <c r="P52" i="16"/>
  <c r="P211" i="16"/>
  <c r="J19" i="16"/>
  <c r="P102" i="16"/>
  <c r="J177" i="16"/>
  <c r="N21" i="16"/>
  <c r="L116" i="16"/>
  <c r="H44" i="16"/>
  <c r="J17" i="16"/>
  <c r="H127" i="16"/>
  <c r="H132" i="16"/>
  <c r="N176" i="16"/>
  <c r="N86" i="16"/>
  <c r="P44" i="16"/>
  <c r="H73" i="16"/>
  <c r="J59" i="16"/>
  <c r="J91" i="16"/>
  <c r="L90" i="16"/>
  <c r="P172" i="16"/>
  <c r="N116" i="16"/>
  <c r="P80" i="16"/>
  <c r="H88" i="16"/>
  <c r="P48" i="16"/>
  <c r="N167" i="16"/>
  <c r="P208" i="16"/>
  <c r="H199" i="16"/>
  <c r="P66" i="16"/>
  <c r="L103" i="16"/>
  <c r="J209" i="16"/>
  <c r="N228" i="16"/>
  <c r="L175" i="16"/>
  <c r="N44" i="16"/>
  <c r="H12" i="16"/>
  <c r="N18" i="16"/>
  <c r="N107" i="16"/>
  <c r="N43" i="16"/>
  <c r="J173" i="16"/>
  <c r="J138" i="16"/>
  <c r="J34" i="16"/>
  <c r="H185" i="16"/>
  <c r="N184" i="16"/>
  <c r="H46" i="16"/>
  <c r="L131" i="16"/>
  <c r="H188" i="16"/>
  <c r="P33" i="16"/>
  <c r="H58" i="16"/>
  <c r="J82" i="16"/>
  <c r="J105" i="16"/>
  <c r="N195" i="16"/>
  <c r="J225" i="16"/>
  <c r="H17" i="16"/>
  <c r="J226" i="16"/>
  <c r="J68" i="16"/>
  <c r="P128" i="16"/>
  <c r="P130" i="16"/>
  <c r="N185" i="16"/>
  <c r="J184" i="16"/>
  <c r="N219" i="16"/>
  <c r="N125" i="16"/>
  <c r="N114" i="16"/>
  <c r="P54" i="16"/>
  <c r="N69" i="16"/>
  <c r="L134" i="16"/>
  <c r="J32" i="16"/>
  <c r="N31" i="16"/>
  <c r="N138" i="16"/>
  <c r="L26" i="16"/>
  <c r="H186" i="16"/>
  <c r="H170" i="16"/>
  <c r="P92" i="16"/>
  <c r="H126" i="16"/>
  <c r="P166" i="16"/>
  <c r="H195" i="16"/>
  <c r="P45" i="16"/>
  <c r="J94" i="16"/>
  <c r="P63" i="16"/>
  <c r="L46" i="16"/>
  <c r="H231" i="16"/>
  <c r="P68" i="16"/>
  <c r="P141" i="16"/>
  <c r="H45" i="16"/>
  <c r="J44" i="16"/>
  <c r="N169" i="16"/>
  <c r="N212" i="16"/>
  <c r="L66" i="16"/>
  <c r="J215" i="16"/>
  <c r="H106" i="16"/>
  <c r="J155" i="16"/>
  <c r="N129" i="16"/>
  <c r="P205" i="16"/>
  <c r="J176" i="16"/>
  <c r="N208" i="16"/>
  <c r="J233" i="16"/>
  <c r="L65" i="16"/>
  <c r="P34" i="16"/>
  <c r="P171" i="16"/>
  <c r="J133" i="16"/>
  <c r="H175" i="16"/>
  <c r="L62" i="16"/>
  <c r="P176" i="16"/>
  <c r="N106" i="16"/>
  <c r="L35" i="16"/>
  <c r="N237" i="16"/>
  <c r="H140" i="16"/>
  <c r="N216" i="16"/>
  <c r="J206" i="16"/>
  <c r="N177" i="16"/>
  <c r="L29" i="16"/>
  <c r="L176" i="16"/>
  <c r="L91" i="16"/>
  <c r="P70" i="16"/>
  <c r="J221" i="16"/>
  <c r="J232" i="16"/>
  <c r="L92" i="16"/>
  <c r="L129" i="16"/>
  <c r="P105" i="16"/>
  <c r="H26" i="16"/>
  <c r="J83" i="16"/>
  <c r="J187" i="16"/>
  <c r="J84" i="16"/>
  <c r="H97" i="16"/>
  <c r="P114" i="16"/>
  <c r="N206" i="16"/>
  <c r="H184" i="16"/>
  <c r="L123" i="16"/>
  <c r="H83" i="16"/>
  <c r="L49" i="16"/>
  <c r="P43" i="16"/>
  <c r="P206" i="16"/>
  <c r="H93" i="16"/>
  <c r="J14" i="16"/>
  <c r="N174" i="16"/>
  <c r="J20" i="16"/>
  <c r="P186" i="16"/>
  <c r="P11" i="16"/>
  <c r="L207" i="16"/>
  <c r="H34" i="16"/>
  <c r="H211" i="16"/>
  <c r="L223" i="16"/>
  <c r="P99" i="16"/>
  <c r="J120" i="16"/>
  <c r="H18" i="16"/>
  <c r="J154" i="16"/>
  <c r="L217" i="16"/>
  <c r="L110" i="16"/>
  <c r="N119" i="16"/>
  <c r="J211" i="16"/>
  <c r="N217" i="16"/>
  <c r="H181" i="16"/>
  <c r="H202" i="16"/>
  <c r="L5" i="16"/>
  <c r="P108" i="16"/>
  <c r="N189" i="16"/>
  <c r="L229" i="16"/>
  <c r="L169" i="16"/>
  <c r="J96" i="16"/>
  <c r="N105" i="16"/>
  <c r="P111" i="16"/>
  <c r="J18" i="16"/>
  <c r="L100" i="16"/>
  <c r="N165" i="16"/>
  <c r="N210" i="16"/>
  <c r="L89" i="16"/>
  <c r="P225" i="16"/>
  <c r="P121" i="16"/>
  <c r="N61" i="16"/>
  <c r="H39" i="16"/>
  <c r="P93" i="16"/>
  <c r="L78" i="16"/>
  <c r="L179" i="16"/>
  <c r="L219" i="16"/>
  <c r="P15" i="16"/>
  <c r="P9" i="16"/>
  <c r="J147" i="16"/>
  <c r="N60" i="16"/>
  <c r="P57" i="16"/>
  <c r="N104" i="16"/>
  <c r="J51" i="16"/>
  <c r="J238" i="16"/>
  <c r="N207" i="16"/>
  <c r="P94" i="16"/>
  <c r="N28" i="16"/>
  <c r="L161" i="16"/>
  <c r="J170" i="16"/>
  <c r="N45" i="16"/>
  <c r="L159" i="16"/>
  <c r="J5" i="16"/>
  <c r="N95" i="16"/>
  <c r="N35" i="16"/>
  <c r="N51" i="16"/>
  <c r="J229" i="16"/>
  <c r="L10" i="16"/>
  <c r="L136" i="16"/>
  <c r="N99" i="16"/>
  <c r="L108" i="16"/>
  <c r="P75" i="16"/>
  <c r="H165" i="16"/>
  <c r="L16" i="16"/>
  <c r="N203" i="16"/>
  <c r="J50" i="16"/>
  <c r="N42" i="16"/>
  <c r="J179" i="16"/>
  <c r="P162" i="16"/>
  <c r="N56" i="16"/>
  <c r="H146" i="16"/>
  <c r="H131" i="16"/>
  <c r="N67" i="16"/>
  <c r="J98" i="16"/>
  <c r="J196" i="16"/>
  <c r="P40" i="16"/>
  <c r="N62" i="16"/>
  <c r="L195" i="16"/>
  <c r="J146" i="16"/>
  <c r="N229" i="16"/>
  <c r="H228" i="16"/>
  <c r="H55" i="16"/>
  <c r="N204" i="16"/>
  <c r="P12" i="16"/>
  <c r="L37" i="16"/>
  <c r="N9" i="16"/>
  <c r="N141" i="16"/>
  <c r="H77" i="16"/>
  <c r="H224" i="16"/>
  <c r="L36" i="16"/>
  <c r="L30" i="16"/>
  <c r="L174" i="16"/>
  <c r="N139" i="16"/>
  <c r="J124" i="16"/>
  <c r="J201" i="16"/>
  <c r="J162" i="16"/>
  <c r="N199" i="16"/>
  <c r="P127" i="16"/>
  <c r="L133" i="16"/>
  <c r="N50" i="16"/>
  <c r="H161" i="16"/>
  <c r="N170" i="16"/>
  <c r="H198" i="16"/>
  <c r="P147" i="16"/>
  <c r="N127" i="16"/>
  <c r="H75" i="16"/>
  <c r="L233" i="16"/>
  <c r="P158" i="16"/>
  <c r="P89" i="16"/>
  <c r="N96" i="16"/>
  <c r="J131" i="16"/>
  <c r="J33" i="16"/>
  <c r="P85" i="16"/>
  <c r="H29" i="16"/>
  <c r="H42" i="16"/>
  <c r="L105" i="16"/>
  <c r="J204" i="16"/>
  <c r="P203" i="16"/>
  <c r="N132" i="16"/>
  <c r="P199" i="16"/>
  <c r="H52" i="16"/>
  <c r="J58" i="16"/>
  <c r="J235" i="16"/>
  <c r="H56" i="16"/>
  <c r="P37" i="16"/>
  <c r="P25" i="16"/>
  <c r="P179" i="16"/>
  <c r="H141" i="16"/>
  <c r="H142" i="16"/>
  <c r="J71" i="16"/>
  <c r="H145" i="16"/>
  <c r="J102" i="16"/>
  <c r="H220" i="16"/>
  <c r="H22" i="16"/>
  <c r="P187" i="16"/>
  <c r="H234" i="16"/>
  <c r="P8" i="16"/>
  <c r="P155" i="16"/>
  <c r="L85" i="16"/>
  <c r="L190" i="16"/>
  <c r="L80" i="16"/>
  <c r="L40" i="16"/>
  <c r="L114" i="16"/>
  <c r="J135" i="16"/>
  <c r="H177" i="16"/>
  <c r="P143" i="16"/>
  <c r="L128" i="16"/>
  <c r="J212" i="16"/>
  <c r="L152" i="16"/>
  <c r="N134" i="16"/>
  <c r="P181" i="16"/>
  <c r="J161" i="16"/>
  <c r="P118" i="16"/>
  <c r="H105" i="16"/>
  <c r="P79" i="16"/>
  <c r="H79" i="16"/>
  <c r="J123" i="16"/>
  <c r="P229" i="16"/>
  <c r="P13" i="16"/>
  <c r="P39" i="16"/>
  <c r="L200" i="16"/>
  <c r="H53" i="16"/>
  <c r="P212" i="16"/>
  <c r="G53" i="16" l="1"/>
  <c r="I53" i="16" s="1"/>
  <c r="R53" i="16"/>
  <c r="S53" i="16" s="1"/>
  <c r="P247" i="16"/>
  <c r="H250" i="16"/>
  <c r="R79" i="16"/>
  <c r="S79" i="16" s="1"/>
  <c r="G79" i="16"/>
  <c r="M79" i="16" s="1"/>
  <c r="Q79" i="16"/>
  <c r="P250" i="16"/>
  <c r="G105" i="16"/>
  <c r="M105" i="16" s="1"/>
  <c r="R105" i="16"/>
  <c r="I105" i="16"/>
  <c r="J260" i="16"/>
  <c r="R177" i="16"/>
  <c r="G177" i="16"/>
  <c r="O177" i="16" s="1"/>
  <c r="L251" i="16"/>
  <c r="L256" i="16"/>
  <c r="P242" i="16"/>
  <c r="G234" i="16"/>
  <c r="M234" i="16" s="1"/>
  <c r="R234" i="16"/>
  <c r="S234" i="16" s="1"/>
  <c r="I234" i="16"/>
  <c r="G22" i="16"/>
  <c r="I22" i="16" s="1"/>
  <c r="R22" i="16"/>
  <c r="G220" i="16"/>
  <c r="I220" i="16" s="1"/>
  <c r="R220" i="16"/>
  <c r="G145" i="16"/>
  <c r="Q145" i="16" s="1"/>
  <c r="R145" i="16"/>
  <c r="I145" i="16"/>
  <c r="R142" i="16"/>
  <c r="S142" i="16" s="1"/>
  <c r="G142" i="16"/>
  <c r="O142" i="16" s="1"/>
  <c r="G141" i="16"/>
  <c r="I141" i="16" s="1"/>
  <c r="R141" i="16"/>
  <c r="S141" i="16" s="1"/>
  <c r="R56" i="16"/>
  <c r="G56" i="16"/>
  <c r="O56" i="16" s="1"/>
  <c r="G52" i="16"/>
  <c r="I52" i="16" s="1"/>
  <c r="R52" i="16"/>
  <c r="G42" i="16"/>
  <c r="I42" i="16" s="1"/>
  <c r="R42" i="16"/>
  <c r="S42" i="16" s="1"/>
  <c r="R29" i="16"/>
  <c r="G29" i="16"/>
  <c r="I29" i="16" s="1"/>
  <c r="P256" i="16"/>
  <c r="P257" i="16"/>
  <c r="R75" i="16"/>
  <c r="S75" i="16" s="1"/>
  <c r="G75" i="16"/>
  <c r="O75" i="16" s="1"/>
  <c r="I75" i="16"/>
  <c r="R198" i="16"/>
  <c r="G198" i="16"/>
  <c r="M198" i="16" s="1"/>
  <c r="R161" i="16"/>
  <c r="G161" i="16"/>
  <c r="K161" i="16" s="1"/>
  <c r="H260" i="16"/>
  <c r="J261" i="16"/>
  <c r="G224" i="16"/>
  <c r="I224" i="16" s="1"/>
  <c r="R224" i="16"/>
  <c r="S224" i="16" s="1"/>
  <c r="H248" i="16"/>
  <c r="G77" i="16"/>
  <c r="I77" i="16" s="1"/>
  <c r="R77" i="16"/>
  <c r="O141" i="16"/>
  <c r="N243" i="16"/>
  <c r="P246" i="16"/>
  <c r="G55" i="16"/>
  <c r="I55" i="16" s="1"/>
  <c r="R55" i="16"/>
  <c r="R228" i="16"/>
  <c r="G228" i="16"/>
  <c r="I228" i="16" s="1"/>
  <c r="R131" i="16"/>
  <c r="G131" i="16"/>
  <c r="O131" i="16" s="1"/>
  <c r="G146" i="16"/>
  <c r="K146" i="16" s="1"/>
  <c r="R146" i="16"/>
  <c r="I146" i="16"/>
  <c r="P261" i="16"/>
  <c r="O42" i="16"/>
  <c r="R165" i="16"/>
  <c r="H264" i="16"/>
  <c r="G165" i="16"/>
  <c r="I165" i="16" s="1"/>
  <c r="Q75" i="16"/>
  <c r="L244" i="16"/>
  <c r="J239" i="16"/>
  <c r="L258" i="16"/>
  <c r="L260" i="16"/>
  <c r="M161" i="16"/>
  <c r="P243" i="16"/>
  <c r="L249" i="16"/>
  <c r="G39" i="16"/>
  <c r="M39" i="16" s="1"/>
  <c r="R39" i="16"/>
  <c r="I39" i="16"/>
  <c r="N264" i="16"/>
  <c r="O165" i="16"/>
  <c r="O105" i="16"/>
  <c r="L239" i="16"/>
  <c r="G202" i="16"/>
  <c r="K202" i="16" s="1"/>
  <c r="R202" i="16"/>
  <c r="G181" i="16"/>
  <c r="I181" i="16" s="1"/>
  <c r="R181" i="16"/>
  <c r="R18" i="16"/>
  <c r="G18" i="16"/>
  <c r="Q18" i="16" s="1"/>
  <c r="I18" i="16"/>
  <c r="G211" i="16"/>
  <c r="I211" i="16" s="1"/>
  <c r="R211" i="16"/>
  <c r="G34" i="16"/>
  <c r="I34" i="16" s="1"/>
  <c r="R34" i="16"/>
  <c r="S34" i="16" s="1"/>
  <c r="P245" i="16"/>
  <c r="R93" i="16"/>
  <c r="G93" i="16"/>
  <c r="Q93" i="16" s="1"/>
  <c r="I93" i="16"/>
  <c r="R83" i="16"/>
  <c r="S83" i="16" s="1"/>
  <c r="H254" i="16"/>
  <c r="G83" i="16"/>
  <c r="I83" i="16" s="1"/>
  <c r="G184" i="16"/>
  <c r="M184" i="16" s="1"/>
  <c r="R184" i="16"/>
  <c r="G97" i="16"/>
  <c r="I97" i="16" s="1"/>
  <c r="R97" i="16"/>
  <c r="J255" i="16"/>
  <c r="J254" i="16"/>
  <c r="K83" i="16"/>
  <c r="G26" i="16"/>
  <c r="I26" i="16" s="1"/>
  <c r="R26" i="16"/>
  <c r="S26" i="16" s="1"/>
  <c r="Q105" i="16"/>
  <c r="M29" i="16"/>
  <c r="G140" i="16"/>
  <c r="K140" i="16" s="1"/>
  <c r="R140" i="16"/>
  <c r="S140" i="16" s="1"/>
  <c r="I140" i="16"/>
  <c r="R175" i="16"/>
  <c r="G175" i="16"/>
  <c r="M175" i="16" s="1"/>
  <c r="Q34" i="16"/>
  <c r="G106" i="16"/>
  <c r="I106" i="16" s="1"/>
  <c r="R106" i="16"/>
  <c r="R45" i="16"/>
  <c r="S45" i="16" s="1"/>
  <c r="G45" i="16"/>
  <c r="O45" i="16" s="1"/>
  <c r="Q141" i="16"/>
  <c r="R231" i="16"/>
  <c r="G231" i="16"/>
  <c r="O231" i="16" s="1"/>
  <c r="G195" i="16"/>
  <c r="K195" i="16" s="1"/>
  <c r="R195" i="16"/>
  <c r="P265" i="16"/>
  <c r="G126" i="16"/>
  <c r="M126" i="16" s="1"/>
  <c r="R126" i="16"/>
  <c r="G170" i="16"/>
  <c r="I170" i="16" s="1"/>
  <c r="R170" i="16"/>
  <c r="G186" i="16"/>
  <c r="I186" i="16" s="1"/>
  <c r="R186" i="16"/>
  <c r="M26" i="16"/>
  <c r="G17" i="16"/>
  <c r="O17" i="16" s="1"/>
  <c r="R17" i="16"/>
  <c r="K105" i="16"/>
  <c r="J253" i="16"/>
  <c r="G58" i="16"/>
  <c r="M58" i="16" s="1"/>
  <c r="R58" i="16"/>
  <c r="G188" i="16"/>
  <c r="M188" i="16" s="1"/>
  <c r="R188" i="16"/>
  <c r="M131" i="16"/>
  <c r="G46" i="16"/>
  <c r="M46" i="16" s="1"/>
  <c r="R46" i="16"/>
  <c r="G185" i="16"/>
  <c r="K185" i="16" s="1"/>
  <c r="R185" i="16"/>
  <c r="K34" i="16"/>
  <c r="O18" i="16"/>
  <c r="H246" i="16"/>
  <c r="R12" i="16"/>
  <c r="G12" i="16"/>
  <c r="Q12" i="16" s="1"/>
  <c r="O228" i="16"/>
  <c r="R199" i="16"/>
  <c r="S199" i="16" s="1"/>
  <c r="G199" i="16"/>
  <c r="I199" i="16" s="1"/>
  <c r="G88" i="16"/>
  <c r="M88" i="16" s="1"/>
  <c r="R88" i="16"/>
  <c r="S88" i="16" s="1"/>
  <c r="I88" i="16"/>
  <c r="P251" i="16"/>
  <c r="G73" i="16"/>
  <c r="O73" i="16" s="1"/>
  <c r="R73" i="16"/>
  <c r="S73" i="16" s="1"/>
  <c r="Q44" i="16"/>
  <c r="G132" i="16"/>
  <c r="I132" i="16" s="1"/>
  <c r="R132" i="16"/>
  <c r="R127" i="16"/>
  <c r="G127" i="16"/>
  <c r="O127" i="16" s="1"/>
  <c r="G44" i="16"/>
  <c r="I44" i="16" s="1"/>
  <c r="R44" i="16"/>
  <c r="K177" i="16"/>
  <c r="Q211" i="16"/>
  <c r="Q52" i="16"/>
  <c r="G139" i="16"/>
  <c r="O139" i="16" s="1"/>
  <c r="R139" i="16"/>
  <c r="S139" i="16" s="1"/>
  <c r="I139" i="16"/>
  <c r="N248" i="16"/>
  <c r="O77" i="16"/>
  <c r="G61" i="16"/>
  <c r="O61" i="16" s="1"/>
  <c r="R61" i="16"/>
  <c r="Q22" i="16"/>
  <c r="G78" i="16"/>
  <c r="Q78" i="16" s="1"/>
  <c r="H249" i="16"/>
  <c r="R78" i="16"/>
  <c r="O26" i="16"/>
  <c r="M99" i="16"/>
  <c r="O186" i="16"/>
  <c r="M45" i="16"/>
  <c r="G31" i="16"/>
  <c r="O31" i="16" s="1"/>
  <c r="R31" i="16"/>
  <c r="S31" i="16" s="1"/>
  <c r="R67" i="16"/>
  <c r="G67" i="16"/>
  <c r="I67" i="16" s="1"/>
  <c r="K88" i="16"/>
  <c r="Q140" i="16"/>
  <c r="R21" i="16"/>
  <c r="G21" i="16"/>
  <c r="O21" i="16" s="1"/>
  <c r="N261" i="16"/>
  <c r="J241" i="16"/>
  <c r="R235" i="16"/>
  <c r="S235" i="16" s="1"/>
  <c r="G235" i="16"/>
  <c r="O235" i="16" s="1"/>
  <c r="G41" i="16"/>
  <c r="Q41" i="16" s="1"/>
  <c r="R41" i="16"/>
  <c r="R95" i="16"/>
  <c r="G95" i="16"/>
  <c r="O95" i="16" s="1"/>
  <c r="K31" i="16"/>
  <c r="N241" i="16"/>
  <c r="R151" i="16"/>
  <c r="G151" i="16"/>
  <c r="Q151" i="16" s="1"/>
  <c r="G149" i="16"/>
  <c r="M149" i="16" s="1"/>
  <c r="R149" i="16"/>
  <c r="I149" i="16"/>
  <c r="N246" i="16"/>
  <c r="O12" i="16"/>
  <c r="L257" i="16"/>
  <c r="M53" i="16"/>
  <c r="R85" i="16"/>
  <c r="S85" i="16" s="1"/>
  <c r="G85" i="16"/>
  <c r="M85" i="16" s="1"/>
  <c r="H256" i="16"/>
  <c r="Q58" i="16"/>
  <c r="R160" i="16"/>
  <c r="H259" i="16"/>
  <c r="G160" i="16"/>
  <c r="M160" i="16" s="1"/>
  <c r="G30" i="16"/>
  <c r="M30" i="16" s="1"/>
  <c r="R30" i="16"/>
  <c r="R217" i="16"/>
  <c r="S217" i="16" s="1"/>
  <c r="G217" i="16"/>
  <c r="K217" i="16" s="1"/>
  <c r="Q202" i="16"/>
  <c r="K112" i="16"/>
  <c r="G100" i="16"/>
  <c r="Q100" i="16" s="1"/>
  <c r="R100" i="16"/>
  <c r="G36" i="16"/>
  <c r="K36" i="16" s="1"/>
  <c r="R36" i="16"/>
  <c r="K22" i="16"/>
  <c r="K220" i="16"/>
  <c r="R128" i="16"/>
  <c r="G128" i="16"/>
  <c r="O128" i="16" s="1"/>
  <c r="R238" i="16"/>
  <c r="G238" i="16"/>
  <c r="I238" i="16" s="1"/>
  <c r="G27" i="16"/>
  <c r="O27" i="16" s="1"/>
  <c r="R27" i="16"/>
  <c r="M56" i="16"/>
  <c r="J249" i="16"/>
  <c r="J262" i="16"/>
  <c r="J242" i="16"/>
  <c r="G84" i="16"/>
  <c r="O84" i="16" s="1"/>
  <c r="R84" i="16"/>
  <c r="H255" i="16"/>
  <c r="O179" i="16"/>
  <c r="M170" i="16"/>
  <c r="G164" i="16"/>
  <c r="I164" i="16" s="1"/>
  <c r="R164" i="16"/>
  <c r="H263" i="16"/>
  <c r="R15" i="16"/>
  <c r="G15" i="16"/>
  <c r="O15" i="16" s="1"/>
  <c r="G208" i="16"/>
  <c r="I208" i="16" s="1"/>
  <c r="R208" i="16"/>
  <c r="S208" i="16" s="1"/>
  <c r="R96" i="16"/>
  <c r="S96" i="16" s="1"/>
  <c r="G96" i="16"/>
  <c r="M96" i="16" s="1"/>
  <c r="R176" i="16"/>
  <c r="G176" i="16"/>
  <c r="K176" i="16" s="1"/>
  <c r="R225" i="16"/>
  <c r="S225" i="16" s="1"/>
  <c r="G225" i="16"/>
  <c r="I225" i="16" s="1"/>
  <c r="K224" i="16"/>
  <c r="G99" i="16"/>
  <c r="O99" i="16" s="1"/>
  <c r="R99" i="16"/>
  <c r="K73" i="16"/>
  <c r="N255" i="16"/>
  <c r="M55" i="16"/>
  <c r="M145" i="16"/>
  <c r="L261" i="16"/>
  <c r="R143" i="16"/>
  <c r="S143" i="16" s="1"/>
  <c r="G143" i="16"/>
  <c r="Q143" i="16" s="1"/>
  <c r="O29" i="16"/>
  <c r="O224" i="16"/>
  <c r="O198" i="16"/>
  <c r="O140" i="16"/>
  <c r="M31" i="16"/>
  <c r="Q235" i="16"/>
  <c r="G108" i="16"/>
  <c r="M108" i="16" s="1"/>
  <c r="R108" i="16"/>
  <c r="I108" i="16"/>
  <c r="R154" i="16"/>
  <c r="S154" i="16" s="1"/>
  <c r="G154" i="16"/>
  <c r="Q154" i="16" s="1"/>
  <c r="I154" i="16"/>
  <c r="M97" i="16"/>
  <c r="G130" i="16"/>
  <c r="I130" i="16" s="1"/>
  <c r="R130" i="16"/>
  <c r="M142" i="16"/>
  <c r="P253" i="16"/>
  <c r="J246" i="16"/>
  <c r="K12" i="16"/>
  <c r="O97" i="16"/>
  <c r="G65" i="16"/>
  <c r="O65" i="16" s="1"/>
  <c r="R65" i="16"/>
  <c r="K145" i="16"/>
  <c r="G63" i="16"/>
  <c r="O63" i="16" s="1"/>
  <c r="R63" i="16"/>
  <c r="P259" i="16"/>
  <c r="R150" i="16"/>
  <c r="G150" i="16"/>
  <c r="K150" i="16" s="1"/>
  <c r="R169" i="16"/>
  <c r="G169" i="16"/>
  <c r="Q169" i="16" s="1"/>
  <c r="R136" i="16"/>
  <c r="S136" i="16" s="1"/>
  <c r="G136" i="16"/>
  <c r="Q136" i="16" s="1"/>
  <c r="I136" i="16"/>
  <c r="Q177" i="16"/>
  <c r="O220" i="16"/>
  <c r="Q228" i="16"/>
  <c r="N257" i="16"/>
  <c r="G13" i="16"/>
  <c r="I13" i="16" s="1"/>
  <c r="R13" i="16"/>
  <c r="H247" i="16"/>
  <c r="R144" i="16"/>
  <c r="G144" i="16"/>
  <c r="I144" i="16" s="1"/>
  <c r="R80" i="16"/>
  <c r="H251" i="16"/>
  <c r="G80" i="16"/>
  <c r="M80" i="16" s="1"/>
  <c r="R216" i="16"/>
  <c r="G216" i="16"/>
  <c r="O216" i="16" s="1"/>
  <c r="I216" i="16"/>
  <c r="G66" i="16"/>
  <c r="Q66" i="16" s="1"/>
  <c r="R66" i="16"/>
  <c r="L252" i="16"/>
  <c r="K141" i="16"/>
  <c r="R76" i="16"/>
  <c r="G76" i="16"/>
  <c r="Q76" i="16" s="1"/>
  <c r="I76" i="16"/>
  <c r="R223" i="16"/>
  <c r="G223" i="16"/>
  <c r="Q223" i="16" s="1"/>
  <c r="G102" i="16"/>
  <c r="I102" i="16" s="1"/>
  <c r="R102" i="16"/>
  <c r="R33" i="16"/>
  <c r="G33" i="16"/>
  <c r="O33" i="16" s="1"/>
  <c r="I33" i="16"/>
  <c r="K99" i="16"/>
  <c r="P240" i="16"/>
  <c r="K208" i="16"/>
  <c r="L247" i="16"/>
  <c r="M13" i="16"/>
  <c r="H262" i="16"/>
  <c r="R163" i="16"/>
  <c r="G163" i="16"/>
  <c r="K163" i="16" s="1"/>
  <c r="K55" i="16"/>
  <c r="J245" i="16"/>
  <c r="K97" i="16"/>
  <c r="R16" i="16"/>
  <c r="G16" i="16"/>
  <c r="M16" i="16" s="1"/>
  <c r="L250" i="16"/>
  <c r="H257" i="16"/>
  <c r="R158" i="16"/>
  <c r="S158" i="16" s="1"/>
  <c r="G158" i="16"/>
  <c r="I158" i="16" s="1"/>
  <c r="Q224" i="16"/>
  <c r="R122" i="16"/>
  <c r="S122" i="16" s="1"/>
  <c r="G122" i="16"/>
  <c r="K122" i="16" s="1"/>
  <c r="R153" i="16"/>
  <c r="G153" i="16"/>
  <c r="Q153" i="16" s="1"/>
  <c r="R137" i="16"/>
  <c r="G137" i="16"/>
  <c r="I137" i="16" s="1"/>
  <c r="R62" i="16"/>
  <c r="G62" i="16"/>
  <c r="O62" i="16" s="1"/>
  <c r="M199" i="16"/>
  <c r="R112" i="16"/>
  <c r="S112" i="16" s="1"/>
  <c r="G112" i="16"/>
  <c r="I112" i="16" s="1"/>
  <c r="J263" i="16"/>
  <c r="K164" i="16"/>
  <c r="Q170" i="16"/>
  <c r="M146" i="16"/>
  <c r="K149" i="16"/>
  <c r="M42" i="16"/>
  <c r="Q96" i="16"/>
  <c r="N250" i="16"/>
  <c r="O79" i="16"/>
  <c r="L241" i="16"/>
  <c r="R59" i="16"/>
  <c r="G59" i="16"/>
  <c r="Q59" i="16" s="1"/>
  <c r="H252" i="16"/>
  <c r="R81" i="16"/>
  <c r="G81" i="16"/>
  <c r="I81" i="16" s="1"/>
  <c r="P249" i="16"/>
  <c r="O34" i="16"/>
  <c r="M95" i="16"/>
  <c r="Q198" i="16"/>
  <c r="G69" i="16"/>
  <c r="K69" i="16" s="1"/>
  <c r="R69" i="16"/>
  <c r="N260" i="16"/>
  <c r="O161" i="16"/>
  <c r="K142" i="16"/>
  <c r="G179" i="16"/>
  <c r="Q179" i="16" s="1"/>
  <c r="R179" i="16"/>
  <c r="S179" i="16" s="1"/>
  <c r="I179" i="16"/>
  <c r="N258" i="16"/>
  <c r="O238" i="16"/>
  <c r="K66" i="16"/>
  <c r="Q55" i="16"/>
  <c r="R210" i="16"/>
  <c r="G210" i="16"/>
  <c r="M210" i="16" s="1"/>
  <c r="I210" i="16"/>
  <c r="K130" i="16"/>
  <c r="R180" i="16"/>
  <c r="G180" i="16"/>
  <c r="O180" i="16" s="1"/>
  <c r="I180" i="16"/>
  <c r="G64" i="16"/>
  <c r="Q64" i="16" s="1"/>
  <c r="R64" i="16"/>
  <c r="G98" i="16"/>
  <c r="I98" i="16" s="1"/>
  <c r="R98" i="16"/>
  <c r="M150" i="16"/>
  <c r="O202" i="16"/>
  <c r="K100" i="16"/>
  <c r="R171" i="16"/>
  <c r="S171" i="16" s="1"/>
  <c r="G171" i="16"/>
  <c r="M171" i="16" s="1"/>
  <c r="R157" i="16"/>
  <c r="S157" i="16" s="1"/>
  <c r="G157" i="16"/>
  <c r="I157" i="16" s="1"/>
  <c r="P248" i="16"/>
  <c r="Q77" i="16"/>
  <c r="O93" i="16"/>
  <c r="R8" i="16"/>
  <c r="G8" i="16"/>
  <c r="Q8" i="16" s="1"/>
  <c r="H242" i="16"/>
  <c r="K188" i="16"/>
  <c r="G230" i="16"/>
  <c r="M230" i="16" s="1"/>
  <c r="R230" i="16"/>
  <c r="S230" i="16" s="1"/>
  <c r="Q184" i="16"/>
  <c r="Q217" i="16"/>
  <c r="M225" i="16"/>
  <c r="Q220" i="16"/>
  <c r="O225" i="16"/>
  <c r="K26" i="16"/>
  <c r="R104" i="16"/>
  <c r="G104" i="16"/>
  <c r="I104" i="16" s="1"/>
  <c r="M224" i="16"/>
  <c r="M181" i="16"/>
  <c r="J243" i="16"/>
  <c r="R92" i="16"/>
  <c r="G92" i="16"/>
  <c r="I92" i="16" s="1"/>
  <c r="O150" i="16"/>
  <c r="G32" i="16"/>
  <c r="Q32" i="16" s="1"/>
  <c r="R32" i="16"/>
  <c r="I32" i="16"/>
  <c r="Q150" i="16"/>
  <c r="L242" i="16"/>
  <c r="M8" i="16"/>
  <c r="R118" i="16"/>
  <c r="G118" i="16"/>
  <c r="K118" i="16" s="1"/>
  <c r="Q139" i="16"/>
  <c r="K65" i="16"/>
  <c r="K216" i="16"/>
  <c r="G6" i="16"/>
  <c r="Q6" i="16" s="1"/>
  <c r="H240" i="16"/>
  <c r="R6" i="16"/>
  <c r="Q62" i="16"/>
  <c r="P254" i="16"/>
  <c r="Q83" i="16"/>
  <c r="P239" i="16"/>
  <c r="K27" i="16"/>
  <c r="G226" i="16"/>
  <c r="K226" i="16" s="1"/>
  <c r="R226" i="16"/>
  <c r="S226" i="16" s="1"/>
  <c r="R14" i="16"/>
  <c r="G14" i="16"/>
  <c r="M14" i="16" s="1"/>
  <c r="O112" i="16"/>
  <c r="K21" i="16"/>
  <c r="N259" i="16"/>
  <c r="O160" i="16"/>
  <c r="H239" i="16"/>
  <c r="R5" i="16"/>
  <c r="G5" i="16"/>
  <c r="I5" i="16" s="1"/>
  <c r="J250" i="16"/>
  <c r="K79" i="16"/>
  <c r="M164" i="16"/>
  <c r="L263" i="16"/>
  <c r="L259" i="16"/>
  <c r="N249" i="16"/>
  <c r="O78" i="16"/>
  <c r="G23" i="16"/>
  <c r="K23" i="16" s="1"/>
  <c r="R23" i="16"/>
  <c r="P258" i="16"/>
  <c r="H244" i="16"/>
  <c r="R10" i="16"/>
  <c r="G10" i="16"/>
  <c r="I10" i="16" s="1"/>
  <c r="N242" i="16"/>
  <c r="O8" i="16"/>
  <c r="O136" i="16"/>
  <c r="R60" i="16"/>
  <c r="G60" i="16"/>
  <c r="Q60" i="16" s="1"/>
  <c r="J244" i="16"/>
  <c r="R182" i="16"/>
  <c r="G182" i="16"/>
  <c r="Q182" i="16" s="1"/>
  <c r="L264" i="16"/>
  <c r="M165" i="16"/>
  <c r="P241" i="16"/>
  <c r="R90" i="16"/>
  <c r="G90" i="16"/>
  <c r="M90" i="16" s="1"/>
  <c r="N265" i="16"/>
  <c r="G110" i="16"/>
  <c r="K110" i="16" s="1"/>
  <c r="R110" i="16"/>
  <c r="M141" i="16"/>
  <c r="R206" i="16"/>
  <c r="G206" i="16"/>
  <c r="O206" i="16" s="1"/>
  <c r="R190" i="16"/>
  <c r="G190" i="16"/>
  <c r="K190" i="16" s="1"/>
  <c r="G218" i="16"/>
  <c r="K218" i="16" s="1"/>
  <c r="R218" i="16"/>
  <c r="I218" i="16"/>
  <c r="K53" i="16"/>
  <c r="Q69" i="16"/>
  <c r="R107" i="16"/>
  <c r="G107" i="16"/>
  <c r="I107" i="16" s="1"/>
  <c r="G35" i="16"/>
  <c r="M35" i="16" s="1"/>
  <c r="R35" i="16"/>
  <c r="K223" i="16"/>
  <c r="K158" i="16"/>
  <c r="J257" i="16"/>
  <c r="M73" i="16"/>
  <c r="Q29" i="16"/>
  <c r="K41" i="16"/>
  <c r="M93" i="16"/>
  <c r="K210" i="16"/>
  <c r="M120" i="16"/>
  <c r="K234" i="16"/>
  <c r="R156" i="16"/>
  <c r="S156" i="16" s="1"/>
  <c r="G156" i="16"/>
  <c r="K156" i="16" s="1"/>
  <c r="I156" i="16"/>
  <c r="L262" i="16"/>
  <c r="M163" i="16"/>
  <c r="L248" i="16"/>
  <c r="M77" i="16"/>
  <c r="K80" i="16"/>
  <c r="J251" i="16"/>
  <c r="Q138" i="16"/>
  <c r="R19" i="16"/>
  <c r="G19" i="16"/>
  <c r="K19" i="16" s="1"/>
  <c r="K136" i="16"/>
  <c r="R233" i="16"/>
  <c r="G233" i="16"/>
  <c r="K233" i="16" s="1"/>
  <c r="R221" i="16"/>
  <c r="S221" i="16" s="1"/>
  <c r="G221" i="16"/>
  <c r="Q221" i="16" s="1"/>
  <c r="I221" i="16"/>
  <c r="Q175" i="16"/>
  <c r="Q185" i="16"/>
  <c r="O149" i="16"/>
  <c r="R209" i="16"/>
  <c r="G209" i="16"/>
  <c r="R219" i="16"/>
  <c r="G219" i="16"/>
  <c r="O219" i="16" s="1"/>
  <c r="I219" i="16"/>
  <c r="G9" i="16"/>
  <c r="O9" i="16" s="1"/>
  <c r="R9" i="16"/>
  <c r="S9" i="16" s="1"/>
  <c r="H243" i="16"/>
  <c r="R134" i="16"/>
  <c r="G134" i="16"/>
  <c r="K134" i="16" s="1"/>
  <c r="I134" i="16"/>
  <c r="M22" i="16"/>
  <c r="G203" i="16"/>
  <c r="R203" i="16"/>
  <c r="R213" i="16"/>
  <c r="S213" i="16" s="1"/>
  <c r="G213" i="16"/>
  <c r="I213" i="16" s="1"/>
  <c r="K132" i="16"/>
  <c r="R94" i="16"/>
  <c r="G94" i="16"/>
  <c r="M94" i="16" s="1"/>
  <c r="I94" i="16"/>
  <c r="R152" i="16"/>
  <c r="G152" i="16"/>
  <c r="O152" i="16" s="1"/>
  <c r="Q231" i="16"/>
  <c r="M59" i="16"/>
  <c r="G236" i="16"/>
  <c r="M236" i="16" s="1"/>
  <c r="R236" i="16"/>
  <c r="Q234" i="16"/>
  <c r="R68" i="16"/>
  <c r="G68" i="16"/>
  <c r="K68" i="16" s="1"/>
  <c r="I68" i="16"/>
  <c r="O88" i="16"/>
  <c r="M228" i="16"/>
  <c r="M106" i="16"/>
  <c r="R70" i="16"/>
  <c r="G70" i="16"/>
  <c r="I70" i="16" s="1"/>
  <c r="M143" i="16"/>
  <c r="O76" i="16"/>
  <c r="R193" i="16"/>
  <c r="G193" i="16"/>
  <c r="I193" i="16" s="1"/>
  <c r="M206" i="16"/>
  <c r="M153" i="16"/>
  <c r="G115" i="16"/>
  <c r="M115" i="16" s="1"/>
  <c r="R115" i="16"/>
  <c r="I115" i="16"/>
  <c r="G214" i="16"/>
  <c r="K214" i="16" s="1"/>
  <c r="R214" i="16"/>
  <c r="S214" i="16" s="1"/>
  <c r="K64" i="16"/>
  <c r="O68" i="16"/>
  <c r="O144" i="16"/>
  <c r="N254" i="16"/>
  <c r="O83" i="16"/>
  <c r="R147" i="16"/>
  <c r="G147" i="16"/>
  <c r="K147" i="16" s="1"/>
  <c r="O102" i="16"/>
  <c r="O46" i="16"/>
  <c r="M44" i="16"/>
  <c r="G28" i="16"/>
  <c r="K28" i="16" s="1"/>
  <c r="R28" i="16"/>
  <c r="S28" i="16" s="1"/>
  <c r="O22" i="16"/>
  <c r="M211" i="16"/>
  <c r="G49" i="16"/>
  <c r="K49" i="16" s="1"/>
  <c r="R49" i="16"/>
  <c r="O59" i="16"/>
  <c r="M83" i="16"/>
  <c r="L254" i="16"/>
  <c r="G123" i="16"/>
  <c r="M123" i="16" s="1"/>
  <c r="R123" i="16"/>
  <c r="S123" i="16" s="1"/>
  <c r="Q238" i="16"/>
  <c r="K16" i="16"/>
  <c r="O143" i="16"/>
  <c r="M27" i="16"/>
  <c r="G91" i="16"/>
  <c r="M91" i="16" s="1"/>
  <c r="R91" i="16"/>
  <c r="S91" i="16" s="1"/>
  <c r="J259" i="16"/>
  <c r="K160" i="16"/>
  <c r="G227" i="16"/>
  <c r="O227" i="16" s="1"/>
  <c r="R227" i="16"/>
  <c r="S227" i="16" s="1"/>
  <c r="I227" i="16"/>
  <c r="K165" i="16"/>
  <c r="J264" i="16"/>
  <c r="G166" i="16"/>
  <c r="O166" i="16" s="1"/>
  <c r="R166" i="16"/>
  <c r="H265" i="16"/>
  <c r="Q195" i="16"/>
  <c r="O39" i="16"/>
  <c r="M221" i="16"/>
  <c r="O175" i="16"/>
  <c r="Q148" i="16"/>
  <c r="M156" i="16"/>
  <c r="Q14" i="16"/>
  <c r="G24" i="16"/>
  <c r="I24" i="16" s="1"/>
  <c r="R24" i="16"/>
  <c r="S24" i="16" s="1"/>
  <c r="K153" i="16"/>
  <c r="K92" i="16"/>
  <c r="O145" i="16"/>
  <c r="Q106" i="16"/>
  <c r="Q95" i="16"/>
  <c r="Q126" i="16"/>
  <c r="M231" i="16"/>
  <c r="O154" i="16"/>
  <c r="M202" i="16"/>
  <c r="R138" i="16"/>
  <c r="G138" i="16"/>
  <c r="I138" i="16" s="1"/>
  <c r="M21" i="16"/>
  <c r="R103" i="16"/>
  <c r="G103" i="16"/>
  <c r="K103" i="16" s="1"/>
  <c r="Q21" i="16"/>
  <c r="O36" i="16"/>
  <c r="K56" i="16"/>
  <c r="Q131" i="16"/>
  <c r="O153" i="16"/>
  <c r="G173" i="16"/>
  <c r="M173" i="16" s="1"/>
  <c r="R173" i="16"/>
  <c r="S173" i="16" s="1"/>
  <c r="K199" i="16"/>
  <c r="R237" i="16"/>
  <c r="G237" i="16"/>
  <c r="O237" i="16" s="1"/>
  <c r="R200" i="16"/>
  <c r="G200" i="16"/>
  <c r="Q200" i="16" s="1"/>
  <c r="I200" i="16"/>
  <c r="G124" i="16"/>
  <c r="R124" i="16"/>
  <c r="M122" i="16"/>
  <c r="R178" i="16"/>
  <c r="S178" i="16" s="1"/>
  <c r="G178" i="16"/>
  <c r="I178" i="16" s="1"/>
  <c r="Q149" i="16"/>
  <c r="G40" i="16"/>
  <c r="I40" i="16" s="1"/>
  <c r="R40" i="16"/>
  <c r="S40" i="16" s="1"/>
  <c r="M180" i="16"/>
  <c r="J265" i="16"/>
  <c r="Q132" i="16"/>
  <c r="K157" i="16"/>
  <c r="R120" i="16"/>
  <c r="G120" i="16"/>
  <c r="I120" i="16" s="1"/>
  <c r="R113" i="16"/>
  <c r="G113" i="16"/>
  <c r="Q113" i="16" s="1"/>
  <c r="K42" i="16"/>
  <c r="K93" i="16"/>
  <c r="M67" i="16"/>
  <c r="Q90" i="16"/>
  <c r="G71" i="16"/>
  <c r="R71" i="16"/>
  <c r="L253" i="16"/>
  <c r="M82" i="16"/>
  <c r="M34" i="16"/>
  <c r="K180" i="16"/>
  <c r="M227" i="16"/>
  <c r="M18" i="16"/>
  <c r="K46" i="16"/>
  <c r="M220" i="16"/>
  <c r="G207" i="16"/>
  <c r="Q207" i="16" s="1"/>
  <c r="R207" i="16"/>
  <c r="S207" i="16" s="1"/>
  <c r="M157" i="16"/>
  <c r="J258" i="16"/>
  <c r="G129" i="16"/>
  <c r="O129" i="16" s="1"/>
  <c r="R129" i="16"/>
  <c r="S129" i="16" s="1"/>
  <c r="K75" i="16"/>
  <c r="R204" i="16"/>
  <c r="G204" i="16"/>
  <c r="M204" i="16" s="1"/>
  <c r="M178" i="16"/>
  <c r="M69" i="16"/>
  <c r="N253" i="16"/>
  <c r="O146" i="16"/>
  <c r="M132" i="16"/>
  <c r="G172" i="16"/>
  <c r="I172" i="16" s="1"/>
  <c r="R172" i="16"/>
  <c r="R86" i="16"/>
  <c r="S86" i="16" s="1"/>
  <c r="G86" i="16"/>
  <c r="K86" i="16" s="1"/>
  <c r="I86" i="16"/>
  <c r="O32" i="16"/>
  <c r="M139" i="16"/>
  <c r="Q16" i="16"/>
  <c r="K127" i="16"/>
  <c r="L255" i="16"/>
  <c r="M84" i="16"/>
  <c r="O181" i="16"/>
  <c r="G196" i="16"/>
  <c r="O196" i="16" s="1"/>
  <c r="R196" i="16"/>
  <c r="G20" i="16"/>
  <c r="R20" i="16"/>
  <c r="L243" i="16"/>
  <c r="M9" i="16"/>
  <c r="O70" i="16"/>
  <c r="Q188" i="16"/>
  <c r="M17" i="16"/>
  <c r="R111" i="16"/>
  <c r="G111" i="16"/>
  <c r="M208" i="16"/>
  <c r="G38" i="16"/>
  <c r="Q38" i="16" s="1"/>
  <c r="R38" i="16"/>
  <c r="S38" i="16" s="1"/>
  <c r="K108" i="16"/>
  <c r="Q134" i="16"/>
  <c r="O53" i="16"/>
  <c r="Q30" i="16"/>
  <c r="K77" i="16"/>
  <c r="J248" i="16"/>
  <c r="Q122" i="16"/>
  <c r="O218" i="16"/>
  <c r="M137" i="16"/>
  <c r="G119" i="16"/>
  <c r="Q119" i="16" s="1"/>
  <c r="R119" i="16"/>
  <c r="Q104" i="16"/>
  <c r="Q31" i="16"/>
  <c r="K67" i="16"/>
  <c r="O40" i="16"/>
  <c r="Q56" i="16"/>
  <c r="O171" i="16"/>
  <c r="K45" i="16"/>
  <c r="O16" i="16"/>
  <c r="R74" i="16"/>
  <c r="G74" i="16"/>
  <c r="O74" i="16" s="1"/>
  <c r="O30" i="16"/>
  <c r="M75" i="16"/>
  <c r="K52" i="16"/>
  <c r="Q142" i="16"/>
  <c r="G192" i="16"/>
  <c r="M192" i="16" s="1"/>
  <c r="R192" i="16"/>
  <c r="K181" i="16"/>
  <c r="G109" i="16"/>
  <c r="I109" i="16" s="1"/>
  <c r="R109" i="16"/>
  <c r="S109" i="16" s="1"/>
  <c r="G48" i="16"/>
  <c r="O48" i="16" s="1"/>
  <c r="R48" i="16"/>
  <c r="S48" i="16" s="1"/>
  <c r="K198" i="16"/>
  <c r="K60" i="16"/>
  <c r="Q214" i="16"/>
  <c r="O172" i="16"/>
  <c r="Q97" i="16"/>
  <c r="G201" i="16"/>
  <c r="K201" i="16" s="1"/>
  <c r="R201" i="16"/>
  <c r="O182" i="16"/>
  <c r="K106" i="16"/>
  <c r="Q26" i="16"/>
  <c r="N251" i="16"/>
  <c r="O80" i="16"/>
  <c r="O19" i="16"/>
  <c r="G148" i="16"/>
  <c r="I148" i="16" s="1"/>
  <c r="R148" i="16"/>
  <c r="S148" i="16" s="1"/>
  <c r="G89" i="16"/>
  <c r="M89" i="16" s="1"/>
  <c r="R89" i="16"/>
  <c r="S89" i="16" s="1"/>
  <c r="O156" i="16"/>
  <c r="K228" i="16"/>
  <c r="Q91" i="16"/>
  <c r="M63" i="16"/>
  <c r="R197" i="16"/>
  <c r="S197" i="16" s="1"/>
  <c r="G197" i="16"/>
  <c r="I197" i="16" s="1"/>
  <c r="R125" i="16"/>
  <c r="G125" i="16"/>
  <c r="Q42" i="16"/>
  <c r="Q209" i="16"/>
  <c r="K139" i="16"/>
  <c r="Q193" i="16"/>
  <c r="P260" i="16"/>
  <c r="Q161" i="16"/>
  <c r="K85" i="16"/>
  <c r="J256" i="16"/>
  <c r="H253" i="16"/>
  <c r="G82" i="16"/>
  <c r="Q82" i="16" s="1"/>
  <c r="R82" i="16"/>
  <c r="S82" i="16" s="1"/>
  <c r="J240" i="16"/>
  <c r="K6" i="16"/>
  <c r="N245" i="16"/>
  <c r="K207" i="16"/>
  <c r="L245" i="16"/>
  <c r="O100" i="16"/>
  <c r="N240" i="16"/>
  <c r="O6" i="16"/>
  <c r="O147" i="16"/>
  <c r="K76" i="16"/>
  <c r="G155" i="16"/>
  <c r="O155" i="16" s="1"/>
  <c r="R155" i="16"/>
  <c r="N247" i="16"/>
  <c r="O13" i="16"/>
  <c r="O164" i="16"/>
  <c r="N263" i="16"/>
  <c r="R205" i="16"/>
  <c r="S205" i="16" s="1"/>
  <c r="G205" i="16"/>
  <c r="K205" i="16" s="1"/>
  <c r="I205" i="16"/>
  <c r="R116" i="16"/>
  <c r="G116" i="16"/>
  <c r="R72" i="16"/>
  <c r="G72" i="16"/>
  <c r="I72" i="16" s="1"/>
  <c r="R191" i="16"/>
  <c r="G191" i="16"/>
  <c r="I191" i="16" s="1"/>
  <c r="K39" i="16"/>
  <c r="N252" i="16"/>
  <c r="O81" i="16"/>
  <c r="P244" i="16"/>
  <c r="Q10" i="16"/>
  <c r="P255" i="16"/>
  <c r="Q84" i="16"/>
  <c r="M86" i="16"/>
  <c r="J247" i="16"/>
  <c r="K13" i="16"/>
  <c r="Q165" i="16"/>
  <c r="P264" i="16"/>
  <c r="K230" i="16"/>
  <c r="M28" i="16"/>
  <c r="K144" i="16"/>
  <c r="M216" i="16"/>
  <c r="R37" i="16"/>
  <c r="G37" i="16"/>
  <c r="G187" i="16"/>
  <c r="I187" i="16" s="1"/>
  <c r="R187" i="16"/>
  <c r="G87" i="16"/>
  <c r="K87" i="16" s="1"/>
  <c r="R87" i="16"/>
  <c r="S87" i="16" s="1"/>
  <c r="Q53" i="16"/>
  <c r="O192" i="16"/>
  <c r="Q124" i="16"/>
  <c r="M61" i="16"/>
  <c r="Q197" i="16"/>
  <c r="G43" i="16"/>
  <c r="I43" i="16" s="1"/>
  <c r="R43" i="16"/>
  <c r="O157" i="16"/>
  <c r="L246" i="16"/>
  <c r="M12" i="16"/>
  <c r="O5" i="16"/>
  <c r="N239" i="16"/>
  <c r="Q46" i="16"/>
  <c r="M102" i="16"/>
  <c r="K29" i="16"/>
  <c r="G57" i="16"/>
  <c r="O57" i="16" s="1"/>
  <c r="R57" i="16"/>
  <c r="S57" i="16" s="1"/>
  <c r="G47" i="16"/>
  <c r="R47" i="16"/>
  <c r="K30" i="16"/>
  <c r="R229" i="16"/>
  <c r="G229" i="16"/>
  <c r="I229" i="16" s="1"/>
  <c r="O126" i="16"/>
  <c r="K62" i="16"/>
  <c r="K186" i="16"/>
  <c r="M222" i="16"/>
  <c r="O87" i="16"/>
  <c r="O55" i="16"/>
  <c r="R117" i="16"/>
  <c r="G117" i="16"/>
  <c r="R135" i="16"/>
  <c r="S135" i="16" s="1"/>
  <c r="G135" i="16"/>
  <c r="I135" i="16"/>
  <c r="O130" i="16"/>
  <c r="M235" i="16"/>
  <c r="G232" i="16"/>
  <c r="R232" i="16"/>
  <c r="S232" i="16" s="1"/>
  <c r="Q35" i="16"/>
  <c r="G11" i="16"/>
  <c r="R11" i="16"/>
  <c r="H245" i="16"/>
  <c r="Q110" i="16"/>
  <c r="R189" i="16"/>
  <c r="G189" i="16"/>
  <c r="I189" i="16" s="1"/>
  <c r="O115" i="16"/>
  <c r="Q227" i="16"/>
  <c r="R174" i="16"/>
  <c r="S174" i="16" s="1"/>
  <c r="G174" i="16"/>
  <c r="K174" i="16" s="1"/>
  <c r="Q125" i="16"/>
  <c r="K129" i="16"/>
  <c r="Q24" i="16"/>
  <c r="Q230" i="16"/>
  <c r="K143" i="16"/>
  <c r="Q65" i="16"/>
  <c r="O41" i="16"/>
  <c r="M68" i="16"/>
  <c r="Q81" i="16"/>
  <c r="P252" i="16"/>
  <c r="M186" i="16"/>
  <c r="N244" i="16"/>
  <c r="O10" i="16"/>
  <c r="G25" i="16"/>
  <c r="R25" i="16"/>
  <c r="I25" i="16"/>
  <c r="O94" i="16"/>
  <c r="K172" i="16"/>
  <c r="G194" i="16"/>
  <c r="R194" i="16"/>
  <c r="S194" i="16" s="1"/>
  <c r="H258" i="16"/>
  <c r="R159" i="16"/>
  <c r="G159" i="16"/>
  <c r="R168" i="16"/>
  <c r="S168" i="16" s="1"/>
  <c r="G168" i="16"/>
  <c r="I168" i="16"/>
  <c r="M19" i="16"/>
  <c r="K63" i="16"/>
  <c r="Q226" i="16"/>
  <c r="G133" i="16"/>
  <c r="R133" i="16"/>
  <c r="M125" i="16"/>
  <c r="K151" i="16"/>
  <c r="O58" i="16"/>
  <c r="G167" i="16"/>
  <c r="R167" i="16"/>
  <c r="R54" i="16"/>
  <c r="S54" i="16" s="1"/>
  <c r="G54" i="16"/>
  <c r="Q54" i="16" s="1"/>
  <c r="I54" i="16"/>
  <c r="Q86" i="16"/>
  <c r="R183" i="16"/>
  <c r="S183" i="16" s="1"/>
  <c r="G183" i="16"/>
  <c r="I183" i="16"/>
  <c r="R222" i="16"/>
  <c r="G222" i="16"/>
  <c r="I222" i="16" s="1"/>
  <c r="M52" i="16"/>
  <c r="G121" i="16"/>
  <c r="R121" i="16"/>
  <c r="K231" i="16"/>
  <c r="Q146" i="16"/>
  <c r="J252" i="16"/>
  <c r="R252" i="16" s="1"/>
  <c r="K81" i="16"/>
  <c r="O118" i="16"/>
  <c r="M127" i="16"/>
  <c r="O52" i="16"/>
  <c r="K182" i="16"/>
  <c r="G215" i="16"/>
  <c r="R215" i="16"/>
  <c r="I215" i="16"/>
  <c r="L265" i="16"/>
  <c r="M237" i="16"/>
  <c r="K54" i="16"/>
  <c r="M226" i="16"/>
  <c r="N262" i="16"/>
  <c r="O163" i="16"/>
  <c r="O123" i="16"/>
  <c r="G51" i="16"/>
  <c r="R51" i="16"/>
  <c r="I51" i="16"/>
  <c r="G7" i="16"/>
  <c r="I7" i="16" s="1"/>
  <c r="R7" i="16"/>
  <c r="H241" i="16"/>
  <c r="O214" i="16"/>
  <c r="Q157" i="16"/>
  <c r="Q87" i="16"/>
  <c r="O108" i="16"/>
  <c r="M147" i="16"/>
  <c r="O234" i="16"/>
  <c r="Q173" i="16"/>
  <c r="K126" i="16"/>
  <c r="K175" i="16"/>
  <c r="O211" i="16"/>
  <c r="M140" i="16"/>
  <c r="G101" i="16"/>
  <c r="R101" i="16"/>
  <c r="R212" i="16"/>
  <c r="G212" i="16"/>
  <c r="P263" i="16"/>
  <c r="Q164" i="16"/>
  <c r="M154" i="16"/>
  <c r="R50" i="16"/>
  <c r="G50" i="16"/>
  <c r="M50" i="16" s="1"/>
  <c r="K15" i="16"/>
  <c r="N256" i="16"/>
  <c r="O85" i="16"/>
  <c r="G162" i="16"/>
  <c r="I162" i="16" s="1"/>
  <c r="H261" i="16"/>
  <c r="R162" i="16"/>
  <c r="R114" i="16"/>
  <c r="G114" i="16"/>
  <c r="I114" i="16" s="1"/>
  <c r="K203" i="16"/>
  <c r="M6" i="16"/>
  <c r="L240" i="16"/>
  <c r="K171" i="16"/>
  <c r="Q28" i="16"/>
  <c r="Q88" i="16"/>
  <c r="Q163" i="16"/>
  <c r="P262" i="16"/>
  <c r="M177" i="16"/>
  <c r="A4" i="35"/>
  <c r="A5" i="35" s="1"/>
  <c r="A6" i="35" s="1"/>
  <c r="A7" i="35" s="1"/>
  <c r="A8" i="35" s="1"/>
  <c r="A9" i="35" s="1"/>
  <c r="A10" i="35" s="1"/>
  <c r="A11" i="35" s="1"/>
  <c r="A12" i="35" s="1"/>
  <c r="A13" i="35" s="1"/>
  <c r="A14" i="35" s="1"/>
  <c r="A15" i="35" s="1"/>
  <c r="K95" i="16" l="1"/>
  <c r="K74" i="16"/>
  <c r="Q222" i="16"/>
  <c r="K119" i="16"/>
  <c r="M166" i="16"/>
  <c r="S215" i="16"/>
  <c r="S11" i="16"/>
  <c r="K107" i="16"/>
  <c r="O103" i="16"/>
  <c r="S191" i="16"/>
  <c r="S155" i="16"/>
  <c r="I82" i="16"/>
  <c r="I89" i="16"/>
  <c r="S201" i="16"/>
  <c r="S192" i="16"/>
  <c r="S74" i="16"/>
  <c r="O89" i="16"/>
  <c r="I91" i="16"/>
  <c r="S49" i="16"/>
  <c r="I28" i="16"/>
  <c r="K90" i="16"/>
  <c r="I147" i="16"/>
  <c r="I214" i="16"/>
  <c r="S115" i="16"/>
  <c r="S152" i="16"/>
  <c r="O221" i="16"/>
  <c r="I233" i="16"/>
  <c r="I19" i="16"/>
  <c r="K169" i="16"/>
  <c r="Q129" i="16"/>
  <c r="S107" i="16"/>
  <c r="S218" i="16"/>
  <c r="S190" i="16"/>
  <c r="I110" i="16"/>
  <c r="I90" i="16"/>
  <c r="K10" i="16"/>
  <c r="S60" i="16"/>
  <c r="M118" i="16"/>
  <c r="I14" i="16"/>
  <c r="I118" i="16"/>
  <c r="S32" i="16"/>
  <c r="O64" i="16"/>
  <c r="I171" i="16"/>
  <c r="I64" i="16"/>
  <c r="M32" i="16"/>
  <c r="S81" i="16"/>
  <c r="I122" i="16"/>
  <c r="I16" i="16"/>
  <c r="I223" i="16"/>
  <c r="M81" i="16"/>
  <c r="Q160" i="16"/>
  <c r="I143" i="16"/>
  <c r="I99" i="16"/>
  <c r="I96" i="16"/>
  <c r="Q112" i="16"/>
  <c r="S128" i="16"/>
  <c r="M158" i="16"/>
  <c r="S95" i="16"/>
  <c r="I235" i="16"/>
  <c r="S44" i="16"/>
  <c r="S132" i="16"/>
  <c r="O44" i="16"/>
  <c r="O184" i="16"/>
  <c r="Q45" i="16"/>
  <c r="S106" i="16"/>
  <c r="S97" i="16"/>
  <c r="I202" i="16"/>
  <c r="S39" i="16"/>
  <c r="S198" i="16"/>
  <c r="K43" i="16"/>
  <c r="Q107" i="16"/>
  <c r="I119" i="16"/>
  <c r="I196" i="16"/>
  <c r="Q152" i="16"/>
  <c r="K152" i="16"/>
  <c r="I236" i="16"/>
  <c r="M214" i="16"/>
  <c r="I23" i="16"/>
  <c r="S64" i="16"/>
  <c r="S69" i="16"/>
  <c r="I62" i="16"/>
  <c r="I150" i="16"/>
  <c r="S65" i="16"/>
  <c r="K61" i="16"/>
  <c r="S99" i="16"/>
  <c r="I27" i="16"/>
  <c r="S100" i="16"/>
  <c r="I217" i="16"/>
  <c r="S78" i="16"/>
  <c r="I61" i="16"/>
  <c r="K184" i="16"/>
  <c r="I231" i="16"/>
  <c r="I45" i="16"/>
  <c r="O106" i="16"/>
  <c r="S211" i="16"/>
  <c r="S202" i="16"/>
  <c r="S161" i="16"/>
  <c r="I142" i="16"/>
  <c r="S145" i="16"/>
  <c r="S105" i="16"/>
  <c r="M196" i="16"/>
  <c r="S7" i="16"/>
  <c r="K72" i="16"/>
  <c r="M119" i="16"/>
  <c r="K236" i="16"/>
  <c r="S121" i="16"/>
  <c r="S167" i="16"/>
  <c r="Q103" i="16"/>
  <c r="Q201" i="16"/>
  <c r="K237" i="16"/>
  <c r="I87" i="16"/>
  <c r="I74" i="16"/>
  <c r="S196" i="16"/>
  <c r="S172" i="16"/>
  <c r="I204" i="16"/>
  <c r="I129" i="16"/>
  <c r="I237" i="16"/>
  <c r="I173" i="16"/>
  <c r="I103" i="16"/>
  <c r="Q115" i="16"/>
  <c r="S166" i="16"/>
  <c r="Q23" i="16"/>
  <c r="S236" i="16"/>
  <c r="I152" i="16"/>
  <c r="I190" i="16"/>
  <c r="S90" i="16"/>
  <c r="I60" i="16"/>
  <c r="S10" i="16"/>
  <c r="S23" i="16"/>
  <c r="R250" i="16"/>
  <c r="O190" i="16"/>
  <c r="Q218" i="16"/>
  <c r="I163" i="16"/>
  <c r="S102" i="16"/>
  <c r="I80" i="16"/>
  <c r="I169" i="16"/>
  <c r="S63" i="16"/>
  <c r="K78" i="16"/>
  <c r="I128" i="16"/>
  <c r="I160" i="16"/>
  <c r="I95" i="16"/>
  <c r="O195" i="16"/>
  <c r="S195" i="16"/>
  <c r="S184" i="16"/>
  <c r="S181" i="16"/>
  <c r="I131" i="16"/>
  <c r="I161" i="16"/>
  <c r="I198" i="16"/>
  <c r="S177" i="16"/>
  <c r="Q47" i="16"/>
  <c r="K47" i="16"/>
  <c r="O37" i="16"/>
  <c r="K37" i="16"/>
  <c r="Q37" i="16"/>
  <c r="M37" i="16"/>
  <c r="O47" i="16"/>
  <c r="S212" i="16"/>
  <c r="G241" i="16"/>
  <c r="R241" i="16"/>
  <c r="S241" i="16" s="1"/>
  <c r="S51" i="16"/>
  <c r="O215" i="16"/>
  <c r="K215" i="16"/>
  <c r="M215" i="16"/>
  <c r="K183" i="16"/>
  <c r="O183" i="16"/>
  <c r="K167" i="16"/>
  <c r="M167" i="16"/>
  <c r="O167" i="16"/>
  <c r="Q167" i="16"/>
  <c r="O168" i="16"/>
  <c r="M168" i="16"/>
  <c r="K168" i="16"/>
  <c r="S159" i="16"/>
  <c r="Q194" i="16"/>
  <c r="M194" i="16"/>
  <c r="K194" i="16"/>
  <c r="S25" i="16"/>
  <c r="I174" i="16"/>
  <c r="Q174" i="16"/>
  <c r="M174" i="16"/>
  <c r="O174" i="16"/>
  <c r="G245" i="16"/>
  <c r="R245" i="16"/>
  <c r="M47" i="16"/>
  <c r="Q168" i="16"/>
  <c r="M54" i="16"/>
  <c r="S43" i="16"/>
  <c r="S187" i="16"/>
  <c r="S37" i="16"/>
  <c r="S116" i="16"/>
  <c r="M111" i="16"/>
  <c r="Q111" i="16"/>
  <c r="K111" i="16"/>
  <c r="O111" i="16"/>
  <c r="I111" i="16"/>
  <c r="I20" i="16"/>
  <c r="K20" i="16"/>
  <c r="O20" i="16"/>
  <c r="M20" i="16"/>
  <c r="Q20" i="16"/>
  <c r="M87" i="16"/>
  <c r="K71" i="16"/>
  <c r="Q71" i="16"/>
  <c r="I71" i="16"/>
  <c r="M71" i="16"/>
  <c r="O71" i="16"/>
  <c r="K124" i="16"/>
  <c r="O124" i="16"/>
  <c r="I124" i="16"/>
  <c r="M124" i="16"/>
  <c r="Q162" i="16"/>
  <c r="K162" i="16"/>
  <c r="O162" i="16"/>
  <c r="M162" i="16"/>
  <c r="M212" i="16"/>
  <c r="Q212" i="16"/>
  <c r="K212" i="16"/>
  <c r="O212" i="16"/>
  <c r="K101" i="16"/>
  <c r="M101" i="16"/>
  <c r="Q101" i="16"/>
  <c r="O101" i="16"/>
  <c r="O133" i="16"/>
  <c r="M133" i="16"/>
  <c r="K133" i="16"/>
  <c r="Q133" i="16"/>
  <c r="K159" i="16"/>
  <c r="M159" i="16"/>
  <c r="O159" i="16"/>
  <c r="Q159" i="16"/>
  <c r="O114" i="16"/>
  <c r="Q114" i="16"/>
  <c r="M114" i="16"/>
  <c r="K114" i="16"/>
  <c r="S162" i="16"/>
  <c r="I50" i="16"/>
  <c r="K50" i="16"/>
  <c r="O50" i="16"/>
  <c r="I101" i="16"/>
  <c r="M51" i="16"/>
  <c r="K51" i="16"/>
  <c r="O51" i="16"/>
  <c r="Q51" i="16"/>
  <c r="K222" i="16"/>
  <c r="O222" i="16"/>
  <c r="I133" i="16"/>
  <c r="R258" i="16"/>
  <c r="S258" i="16" s="1"/>
  <c r="G258" i="16"/>
  <c r="Q25" i="16"/>
  <c r="M25" i="16"/>
  <c r="K25" i="16"/>
  <c r="Q50" i="16"/>
  <c r="O189" i="16"/>
  <c r="Q189" i="16"/>
  <c r="M189" i="16"/>
  <c r="I117" i="16"/>
  <c r="M117" i="16"/>
  <c r="Q117" i="16"/>
  <c r="K117" i="16"/>
  <c r="O117" i="16"/>
  <c r="M229" i="16"/>
  <c r="O229" i="16"/>
  <c r="K229" i="16"/>
  <c r="Q229" i="16"/>
  <c r="I47" i="16"/>
  <c r="G246" i="16"/>
  <c r="O43" i="16"/>
  <c r="Q43" i="16"/>
  <c r="M43" i="16"/>
  <c r="Q187" i="16"/>
  <c r="K187" i="16"/>
  <c r="O187" i="16"/>
  <c r="M187" i="16"/>
  <c r="M72" i="16"/>
  <c r="Q72" i="16"/>
  <c r="O72" i="16"/>
  <c r="O194" i="16"/>
  <c r="I125" i="16"/>
  <c r="O125" i="16"/>
  <c r="O54" i="16"/>
  <c r="O113" i="16"/>
  <c r="M113" i="16"/>
  <c r="K113" i="16"/>
  <c r="I113" i="16"/>
  <c r="M203" i="16"/>
  <c r="Q203" i="16"/>
  <c r="I203" i="16"/>
  <c r="O203" i="16"/>
  <c r="M209" i="16"/>
  <c r="K209" i="16"/>
  <c r="O209" i="16"/>
  <c r="I209" i="16"/>
  <c r="S114" i="16"/>
  <c r="R261" i="16"/>
  <c r="G261" i="16"/>
  <c r="G256" i="16"/>
  <c r="K256" i="16" s="1"/>
  <c r="S50" i="16"/>
  <c r="I212" i="16"/>
  <c r="S101" i="16"/>
  <c r="O7" i="16"/>
  <c r="M7" i="16"/>
  <c r="Q7" i="16"/>
  <c r="K7" i="16"/>
  <c r="I121" i="16"/>
  <c r="O121" i="16"/>
  <c r="K121" i="16"/>
  <c r="Q121" i="16"/>
  <c r="M121" i="16"/>
  <c r="S222" i="16"/>
  <c r="I167" i="16"/>
  <c r="S133" i="16"/>
  <c r="I159" i="16"/>
  <c r="I194" i="16"/>
  <c r="Q215" i="16"/>
  <c r="O25" i="16"/>
  <c r="S189" i="16"/>
  <c r="I11" i="16"/>
  <c r="K11" i="16"/>
  <c r="O11" i="16"/>
  <c r="M11" i="16"/>
  <c r="Q11" i="16"/>
  <c r="I232" i="16"/>
  <c r="M232" i="16"/>
  <c r="K232" i="16"/>
  <c r="O232" i="16"/>
  <c r="Q232" i="16"/>
  <c r="Q135" i="16"/>
  <c r="K135" i="16"/>
  <c r="M135" i="16"/>
  <c r="O135" i="16"/>
  <c r="S117" i="16"/>
  <c r="S229" i="16"/>
  <c r="S47" i="16"/>
  <c r="I57" i="16"/>
  <c r="M57" i="16"/>
  <c r="Q57" i="16"/>
  <c r="K57" i="16"/>
  <c r="G239" i="16"/>
  <c r="O239" i="16" s="1"/>
  <c r="I37" i="16"/>
  <c r="O191" i="16"/>
  <c r="M191" i="16"/>
  <c r="K191" i="16"/>
  <c r="Q191" i="16"/>
  <c r="S72" i="16"/>
  <c r="K189" i="16"/>
  <c r="Q183" i="16"/>
  <c r="K125" i="16"/>
  <c r="M116" i="16"/>
  <c r="O116" i="16"/>
  <c r="K116" i="16"/>
  <c r="I116" i="16"/>
  <c r="R253" i="16"/>
  <c r="G253" i="16"/>
  <c r="Q116" i="16"/>
  <c r="M183" i="16"/>
  <c r="S125" i="16"/>
  <c r="I38" i="16"/>
  <c r="S20" i="16"/>
  <c r="K197" i="16"/>
  <c r="S204" i="16"/>
  <c r="I207" i="16"/>
  <c r="S71" i="16"/>
  <c r="S120" i="16"/>
  <c r="K166" i="16"/>
  <c r="S124" i="16"/>
  <c r="S200" i="16"/>
  <c r="O193" i="16"/>
  <c r="S103" i="16"/>
  <c r="S138" i="16"/>
  <c r="G265" i="16"/>
  <c r="I265" i="16" s="1"/>
  <c r="R265" i="16"/>
  <c r="M109" i="16"/>
  <c r="I123" i="16"/>
  <c r="I49" i="16"/>
  <c r="O110" i="16"/>
  <c r="S68" i="16"/>
  <c r="S94" i="16"/>
  <c r="S203" i="16"/>
  <c r="R243" i="16"/>
  <c r="G243" i="16"/>
  <c r="O109" i="16"/>
  <c r="S233" i="16"/>
  <c r="S19" i="16"/>
  <c r="K192" i="16"/>
  <c r="S35" i="16"/>
  <c r="I206" i="16"/>
  <c r="Q210" i="16"/>
  <c r="S182" i="16"/>
  <c r="O98" i="16"/>
  <c r="I226" i="16"/>
  <c r="Q5" i="16"/>
  <c r="Q192" i="16"/>
  <c r="R240" i="16"/>
  <c r="S240" i="16" s="1"/>
  <c r="G240" i="16"/>
  <c r="S118" i="16"/>
  <c r="K9" i="16"/>
  <c r="I230" i="16"/>
  <c r="I8" i="16"/>
  <c r="M98" i="16"/>
  <c r="Q19" i="16"/>
  <c r="S98" i="16"/>
  <c r="I69" i="16"/>
  <c r="I59" i="16"/>
  <c r="M238" i="16"/>
  <c r="I153" i="16"/>
  <c r="S16" i="16"/>
  <c r="G262" i="16"/>
  <c r="R262" i="16"/>
  <c r="O38" i="16"/>
  <c r="O92" i="16"/>
  <c r="S33" i="16"/>
  <c r="M104" i="16"/>
  <c r="O223" i="16"/>
  <c r="O90" i="16"/>
  <c r="S66" i="16"/>
  <c r="S216" i="16"/>
  <c r="S80" i="16"/>
  <c r="S13" i="16"/>
  <c r="M213" i="16"/>
  <c r="S169" i="16"/>
  <c r="I63" i="16"/>
  <c r="M130" i="16"/>
  <c r="I65" i="16"/>
  <c r="Q120" i="16"/>
  <c r="K148" i="16"/>
  <c r="Q233" i="16"/>
  <c r="I176" i="16"/>
  <c r="S15" i="16"/>
  <c r="I84" i="16"/>
  <c r="K8" i="16"/>
  <c r="M70" i="16"/>
  <c r="Q109" i="16"/>
  <c r="S36" i="16"/>
  <c r="S30" i="16"/>
  <c r="M48" i="16"/>
  <c r="O246" i="16"/>
  <c r="Q236" i="16"/>
  <c r="S151" i="16"/>
  <c r="K219" i="16"/>
  <c r="S41" i="16"/>
  <c r="O197" i="16"/>
  <c r="Q73" i="16"/>
  <c r="S21" i="16"/>
  <c r="K109" i="16"/>
  <c r="O91" i="16"/>
  <c r="I31" i="16"/>
  <c r="O137" i="16"/>
  <c r="I78" i="16"/>
  <c r="M41" i="16"/>
  <c r="K104" i="16"/>
  <c r="I127" i="16"/>
  <c r="I73" i="16"/>
  <c r="K91" i="16"/>
  <c r="Q80" i="16"/>
  <c r="S12" i="16"/>
  <c r="K173" i="16"/>
  <c r="S185" i="16"/>
  <c r="S46" i="16"/>
  <c r="S188" i="16"/>
  <c r="S58" i="16"/>
  <c r="S17" i="16"/>
  <c r="Q130" i="16"/>
  <c r="O138" i="16"/>
  <c r="S170" i="16"/>
  <c r="S126" i="16"/>
  <c r="I195" i="16"/>
  <c r="K94" i="16"/>
  <c r="S231" i="16"/>
  <c r="M65" i="16"/>
  <c r="I175" i="16"/>
  <c r="Q176" i="16"/>
  <c r="Q70" i="16"/>
  <c r="M129" i="16"/>
  <c r="K84" i="16"/>
  <c r="I184" i="16"/>
  <c r="G254" i="16"/>
  <c r="R254" i="16"/>
  <c r="S254" i="16" s="1"/>
  <c r="Q206" i="16"/>
  <c r="K14" i="16"/>
  <c r="Q99" i="16"/>
  <c r="S18" i="16"/>
  <c r="O119" i="16"/>
  <c r="M5" i="16"/>
  <c r="K96" i="16"/>
  <c r="M100" i="16"/>
  <c r="Q225" i="16"/>
  <c r="M219" i="16"/>
  <c r="O60" i="16"/>
  <c r="K238" i="16"/>
  <c r="M136" i="16"/>
  <c r="S165" i="16"/>
  <c r="K179" i="16"/>
  <c r="O67" i="16"/>
  <c r="M195" i="16"/>
  <c r="S55" i="16"/>
  <c r="M36" i="16"/>
  <c r="Q89" i="16"/>
  <c r="Q85" i="16"/>
  <c r="O132" i="16"/>
  <c r="K102" i="16"/>
  <c r="I177" i="16"/>
  <c r="I79" i="16"/>
  <c r="M200" i="16"/>
  <c r="M201" i="16"/>
  <c r="Q239" i="16"/>
  <c r="M107" i="16"/>
  <c r="R242" i="16"/>
  <c r="G242" i="16"/>
  <c r="M197" i="16"/>
  <c r="Q213" i="16"/>
  <c r="K115" i="16"/>
  <c r="O178" i="16"/>
  <c r="O213" i="16"/>
  <c r="O226" i="16"/>
  <c r="M172" i="16"/>
  <c r="Q74" i="16"/>
  <c r="Q204" i="16"/>
  <c r="G263" i="16"/>
  <c r="Q263" i="16" s="1"/>
  <c r="R263" i="16"/>
  <c r="R255" i="16"/>
  <c r="G255" i="16"/>
  <c r="Q255" i="16" s="1"/>
  <c r="R259" i="16"/>
  <c r="G259" i="16"/>
  <c r="Q190" i="16"/>
  <c r="O236" i="16"/>
  <c r="Q144" i="16"/>
  <c r="M138" i="16"/>
  <c r="K227" i="16"/>
  <c r="M24" i="16"/>
  <c r="K35" i="16"/>
  <c r="M76" i="16"/>
  <c r="M23" i="16"/>
  <c r="O176" i="16"/>
  <c r="Q48" i="16"/>
  <c r="I246" i="16"/>
  <c r="R246" i="16"/>
  <c r="S246" i="16" s="1"/>
  <c r="K138" i="16"/>
  <c r="O185" i="16"/>
  <c r="O69" i="16"/>
  <c r="Q63" i="16"/>
  <c r="Q68" i="16"/>
  <c r="M66" i="16"/>
  <c r="K155" i="16"/>
  <c r="K206" i="16"/>
  <c r="K221" i="16"/>
  <c r="K120" i="16"/>
  <c r="K154" i="16"/>
  <c r="K211" i="16"/>
  <c r="M239" i="16"/>
  <c r="M78" i="16"/>
  <c r="Q15" i="16"/>
  <c r="O207" i="16"/>
  <c r="K5" i="16"/>
  <c r="Q261" i="16"/>
  <c r="K98" i="16"/>
  <c r="R248" i="16"/>
  <c r="G248" i="16"/>
  <c r="O199" i="16"/>
  <c r="O170" i="16"/>
  <c r="Q147" i="16"/>
  <c r="M233" i="16"/>
  <c r="O96" i="16"/>
  <c r="Q256" i="16"/>
  <c r="Q199" i="16"/>
  <c r="K58" i="16"/>
  <c r="S56" i="16"/>
  <c r="S220" i="16"/>
  <c r="Q155" i="16"/>
  <c r="M40" i="16"/>
  <c r="M152" i="16"/>
  <c r="Q118" i="16"/>
  <c r="Q13" i="16"/>
  <c r="I155" i="16"/>
  <c r="I201" i="16"/>
  <c r="I48" i="16"/>
  <c r="I192" i="16"/>
  <c r="S119" i="16"/>
  <c r="S111" i="16"/>
  <c r="S113" i="16"/>
  <c r="O201" i="16"/>
  <c r="S209" i="16"/>
  <c r="K48" i="16"/>
  <c r="K193" i="16"/>
  <c r="S206" i="16"/>
  <c r="S110" i="16"/>
  <c r="I182" i="16"/>
  <c r="R244" i="16"/>
  <c r="G244" i="16"/>
  <c r="S5" i="16"/>
  <c r="I6" i="16"/>
  <c r="O173" i="16"/>
  <c r="S104" i="16"/>
  <c r="O200" i="16"/>
  <c r="O14" i="16"/>
  <c r="G252" i="16"/>
  <c r="S59" i="16"/>
  <c r="K89" i="16"/>
  <c r="S137" i="16"/>
  <c r="S153" i="16"/>
  <c r="G257" i="16"/>
  <c r="R257" i="16"/>
  <c r="S257" i="16" s="1"/>
  <c r="M60" i="16"/>
  <c r="Q196" i="16"/>
  <c r="S144" i="16"/>
  <c r="M182" i="16"/>
  <c r="S130" i="16"/>
  <c r="K24" i="16"/>
  <c r="S108" i="16"/>
  <c r="S176" i="16"/>
  <c r="K137" i="16"/>
  <c r="I15" i="16"/>
  <c r="S164" i="16"/>
  <c r="Q27" i="16"/>
  <c r="S84" i="16"/>
  <c r="M193" i="16"/>
  <c r="S27" i="16"/>
  <c r="S238" i="16"/>
  <c r="Q61" i="16"/>
  <c r="I100" i="16"/>
  <c r="O120" i="16"/>
  <c r="O188" i="16"/>
  <c r="S160" i="16"/>
  <c r="K128" i="16"/>
  <c r="I85" i="16"/>
  <c r="O151" i="16"/>
  <c r="S149" i="16"/>
  <c r="I151" i="16"/>
  <c r="Q156" i="16"/>
  <c r="M151" i="16"/>
  <c r="Q17" i="16"/>
  <c r="M185" i="16"/>
  <c r="M144" i="16"/>
  <c r="I21" i="16"/>
  <c r="Q67" i="16"/>
  <c r="M218" i="16"/>
  <c r="S67" i="16"/>
  <c r="M64" i="16"/>
  <c r="R249" i="16"/>
  <c r="G249" i="16"/>
  <c r="S61" i="16"/>
  <c r="S127" i="16"/>
  <c r="O86" i="16"/>
  <c r="Q172" i="16"/>
  <c r="M103" i="16"/>
  <c r="I12" i="16"/>
  <c r="Q33" i="16"/>
  <c r="K82" i="16"/>
  <c r="K225" i="16"/>
  <c r="M134" i="16"/>
  <c r="S186" i="16"/>
  <c r="Q92" i="16"/>
  <c r="Q166" i="16"/>
  <c r="K44" i="16"/>
  <c r="Q205" i="16"/>
  <c r="Q171" i="16"/>
  <c r="S175" i="16"/>
  <c r="M49" i="16"/>
  <c r="M207" i="16"/>
  <c r="M217" i="16"/>
  <c r="O217" i="16"/>
  <c r="Q108" i="16"/>
  <c r="Q9" i="16"/>
  <c r="O104" i="16"/>
  <c r="Q94" i="16"/>
  <c r="K170" i="16"/>
  <c r="K239" i="16"/>
  <c r="M10" i="16"/>
  <c r="K196" i="16"/>
  <c r="O204" i="16"/>
  <c r="Q127" i="16"/>
  <c r="R260" i="16"/>
  <c r="G260" i="16"/>
  <c r="Q158" i="16"/>
  <c r="K131" i="16"/>
  <c r="K204" i="16"/>
  <c r="K235" i="16"/>
  <c r="M256" i="16"/>
  <c r="O134" i="16"/>
  <c r="G250" i="16"/>
  <c r="O148" i="16"/>
  <c r="O82" i="16"/>
  <c r="O49" i="16"/>
  <c r="S237" i="16"/>
  <c r="I166" i="16"/>
  <c r="K70" i="16"/>
  <c r="S147" i="16"/>
  <c r="S193" i="16"/>
  <c r="S70" i="16"/>
  <c r="K200" i="16"/>
  <c r="M74" i="16"/>
  <c r="S134" i="16"/>
  <c r="I9" i="16"/>
  <c r="K38" i="16"/>
  <c r="S219" i="16"/>
  <c r="I35" i="16"/>
  <c r="M38" i="16"/>
  <c r="M148" i="16"/>
  <c r="Q178" i="16"/>
  <c r="R239" i="16"/>
  <c r="I239" i="16"/>
  <c r="O233" i="16"/>
  <c r="Q219" i="16"/>
  <c r="S14" i="16"/>
  <c r="S6" i="16"/>
  <c r="S92" i="16"/>
  <c r="O66" i="16"/>
  <c r="K40" i="16"/>
  <c r="Q137" i="16"/>
  <c r="S8" i="16"/>
  <c r="S180" i="16"/>
  <c r="S210" i="16"/>
  <c r="Q123" i="16"/>
  <c r="S62" i="16"/>
  <c r="O24" i="16"/>
  <c r="O23" i="16"/>
  <c r="M205" i="16"/>
  <c r="S163" i="16"/>
  <c r="Q98" i="16"/>
  <c r="S223" i="16"/>
  <c r="S76" i="16"/>
  <c r="I66" i="16"/>
  <c r="G251" i="16"/>
  <c r="R251" i="16"/>
  <c r="G247" i="16"/>
  <c r="R247" i="16"/>
  <c r="S247" i="16" s="1"/>
  <c r="O158" i="16"/>
  <c r="Q180" i="16"/>
  <c r="S150" i="16"/>
  <c r="O122" i="16"/>
  <c r="Q49" i="16"/>
  <c r="M112" i="16"/>
  <c r="O205" i="16"/>
  <c r="Q36" i="16"/>
  <c r="O230" i="16"/>
  <c r="M15" i="16"/>
  <c r="I36" i="16"/>
  <c r="I30" i="16"/>
  <c r="K178" i="16"/>
  <c r="I256" i="16"/>
  <c r="R256" i="16"/>
  <c r="S256" i="16" s="1"/>
  <c r="I41" i="16"/>
  <c r="Q237" i="16"/>
  <c r="K213" i="16"/>
  <c r="M155" i="16"/>
  <c r="M33" i="16"/>
  <c r="Q216" i="16"/>
  <c r="Q102" i="16"/>
  <c r="K17" i="16"/>
  <c r="K59" i="16"/>
  <c r="Q208" i="16"/>
  <c r="O107" i="16"/>
  <c r="I185" i="16"/>
  <c r="I46" i="16"/>
  <c r="I188" i="16"/>
  <c r="I58" i="16"/>
  <c r="I17" i="16"/>
  <c r="Q128" i="16"/>
  <c r="K32" i="16"/>
  <c r="I126" i="16"/>
  <c r="Q265" i="16"/>
  <c r="O169" i="16"/>
  <c r="O208" i="16"/>
  <c r="M62" i="16"/>
  <c r="M176" i="16"/>
  <c r="M92" i="16"/>
  <c r="S93" i="16"/>
  <c r="Q186" i="16"/>
  <c r="M223" i="16"/>
  <c r="M110" i="16"/>
  <c r="M169" i="16"/>
  <c r="K18" i="16"/>
  <c r="O210" i="16"/>
  <c r="M179" i="16"/>
  <c r="O28" i="16"/>
  <c r="O35" i="16"/>
  <c r="G264" i="16"/>
  <c r="R264" i="16"/>
  <c r="S264" i="16" s="1"/>
  <c r="S146" i="16"/>
  <c r="S131" i="16"/>
  <c r="Q40" i="16"/>
  <c r="S228" i="16"/>
  <c r="Q246" i="16"/>
  <c r="S77" i="16"/>
  <c r="K33" i="16"/>
  <c r="S29" i="16"/>
  <c r="S52" i="16"/>
  <c r="I56" i="16"/>
  <c r="S22" i="16"/>
  <c r="M190" i="16"/>
  <c r="M128" i="16"/>
  <c r="Q181" i="16"/>
  <c r="K123" i="16"/>
  <c r="Q39" i="16"/>
  <c r="J3" i="35"/>
  <c r="K3" i="35" s="1"/>
  <c r="M3" i="35" s="1"/>
  <c r="AI13" i="33"/>
  <c r="AI14" i="33" s="1"/>
  <c r="AI15" i="33" s="1"/>
  <c r="AI16" i="33" s="1"/>
  <c r="AI17" i="33" s="1"/>
  <c r="AI18" i="33" s="1"/>
  <c r="AI19" i="33" s="1"/>
  <c r="AI20" i="33" s="1"/>
  <c r="AI21" i="33" s="1"/>
  <c r="AI22" i="33" s="1"/>
  <c r="AI23" i="33" s="1"/>
  <c r="AI24" i="33" s="1"/>
  <c r="AI25" i="33" s="1"/>
  <c r="AI26" i="33" s="1"/>
  <c r="AI27" i="33" s="1"/>
  <c r="AI28" i="33" s="1"/>
  <c r="AI29" i="33" s="1"/>
  <c r="AI30" i="33" s="1"/>
  <c r="AI31" i="33" s="1"/>
  <c r="AI32" i="33" s="1"/>
  <c r="AI33" i="33" s="1"/>
  <c r="AI34" i="33" s="1"/>
  <c r="AI35" i="33" s="1"/>
  <c r="AI36" i="33" s="1"/>
  <c r="AI37" i="33" s="1"/>
  <c r="AI38" i="33" s="1"/>
  <c r="AI39" i="33" s="1"/>
  <c r="AI40" i="33" s="1"/>
  <c r="AI41" i="33" s="1"/>
  <c r="AI42" i="33" s="1"/>
  <c r="AI43" i="33" s="1"/>
  <c r="AI44" i="33" s="1"/>
  <c r="AI45" i="33" s="1"/>
  <c r="AI46" i="33" s="1"/>
  <c r="AI47" i="33" s="1"/>
  <c r="AI48" i="33" s="1"/>
  <c r="AI49" i="33" s="1"/>
  <c r="AI50" i="33" s="1"/>
  <c r="AI51" i="33" s="1"/>
  <c r="AI52" i="33" s="1"/>
  <c r="AI53" i="33" s="1"/>
  <c r="AI54" i="33" s="1"/>
  <c r="AI55" i="33" s="1"/>
  <c r="AI56" i="33" s="1"/>
  <c r="AI57" i="33" s="1"/>
  <c r="AI58" i="33" s="1"/>
  <c r="AI59" i="33" s="1"/>
  <c r="AI60" i="33" s="1"/>
  <c r="AI61" i="33" s="1"/>
  <c r="AI62" i="33" s="1"/>
  <c r="AI63" i="33" s="1"/>
  <c r="AI64" i="33" s="1"/>
  <c r="AI65" i="33" s="1"/>
  <c r="AI66" i="33" s="1"/>
  <c r="AI67" i="33" s="1"/>
  <c r="AI68" i="33" s="1"/>
  <c r="AI69" i="33" s="1"/>
  <c r="AI70" i="33" s="1"/>
  <c r="AI71" i="33" s="1"/>
  <c r="AI72" i="33" s="1"/>
  <c r="AI73" i="33" s="1"/>
  <c r="AI74" i="33" s="1"/>
  <c r="AI75" i="33" s="1"/>
  <c r="AI76" i="33" s="1"/>
  <c r="AI77" i="33" s="1"/>
  <c r="AI78" i="33" s="1"/>
  <c r="AI79" i="33" s="1"/>
  <c r="AI80" i="33" s="1"/>
  <c r="AI81" i="33" s="1"/>
  <c r="AI82" i="33" s="1"/>
  <c r="AI83" i="33" s="1"/>
  <c r="AI84" i="33" s="1"/>
  <c r="AI85" i="33" s="1"/>
  <c r="AI86" i="33" s="1"/>
  <c r="AI87" i="33" s="1"/>
  <c r="AI88" i="33" s="1"/>
  <c r="AI89" i="33" s="1"/>
  <c r="AI90" i="33" s="1"/>
  <c r="AI91" i="33" s="1"/>
  <c r="AI92" i="33" s="1"/>
  <c r="AI93" i="33" s="1"/>
  <c r="AI94" i="33" s="1"/>
  <c r="AI95" i="33" s="1"/>
  <c r="AI96" i="33" s="1"/>
  <c r="AI97" i="33" s="1"/>
  <c r="AI98" i="33" s="1"/>
  <c r="AI99" i="33" s="1"/>
  <c r="AI100" i="33" s="1"/>
  <c r="AI101" i="33" s="1"/>
  <c r="AI102" i="33" s="1"/>
  <c r="AI103" i="33" s="1"/>
  <c r="AI104" i="33" s="1"/>
  <c r="AI105" i="33" s="1"/>
  <c r="AI106" i="33" s="1"/>
  <c r="AI107" i="33" s="1"/>
  <c r="AI108" i="33" s="1"/>
  <c r="AI109" i="33" s="1"/>
  <c r="AI110" i="33" s="1"/>
  <c r="AI111" i="33" s="1"/>
  <c r="AI112" i="33" s="1"/>
  <c r="AI113" i="33" s="1"/>
  <c r="AI114" i="33" s="1"/>
  <c r="AI115" i="33" s="1"/>
  <c r="AI116" i="33" s="1"/>
  <c r="AI117" i="33" s="1"/>
  <c r="AI118" i="33" s="1"/>
  <c r="AI119" i="33" s="1"/>
  <c r="AI120" i="33" s="1"/>
  <c r="AI121" i="33" s="1"/>
  <c r="AI122" i="33" s="1"/>
  <c r="AI123" i="33" s="1"/>
  <c r="AI124" i="33" s="1"/>
  <c r="AI125" i="33" s="1"/>
  <c r="AI126" i="33" s="1"/>
  <c r="AI127" i="33" s="1"/>
  <c r="AI128" i="33" s="1"/>
  <c r="AI129" i="33" s="1"/>
  <c r="AI130" i="33" s="1"/>
  <c r="AI131" i="33" s="1"/>
  <c r="AI132" i="33" s="1"/>
  <c r="AI133" i="33" s="1"/>
  <c r="AI134" i="33" s="1"/>
  <c r="AI135" i="33" s="1"/>
  <c r="AI136" i="33" s="1"/>
  <c r="AI137" i="33" s="1"/>
  <c r="AI138" i="33" s="1"/>
  <c r="AI139" i="33" s="1"/>
  <c r="AI140" i="33" s="1"/>
  <c r="AI141" i="33" s="1"/>
  <c r="AI142" i="33" s="1"/>
  <c r="AI143" i="33" s="1"/>
  <c r="AI144" i="33" s="1"/>
  <c r="AI145" i="33" s="1"/>
  <c r="AI146" i="33" s="1"/>
  <c r="AI147" i="33" s="1"/>
  <c r="AI148" i="33" s="1"/>
  <c r="AI149" i="33" s="1"/>
  <c r="AI150" i="33" s="1"/>
  <c r="AI151" i="33" s="1"/>
  <c r="AI152" i="33" s="1"/>
  <c r="AI153" i="33" s="1"/>
  <c r="AI154" i="33" s="1"/>
  <c r="AI155" i="33" s="1"/>
  <c r="AI156" i="33" s="1"/>
  <c r="AI157" i="33" s="1"/>
  <c r="AI158" i="33" s="1"/>
  <c r="AI159" i="33" s="1"/>
  <c r="AI160" i="33" s="1"/>
  <c r="AI161" i="33" s="1"/>
  <c r="AI162" i="33" s="1"/>
  <c r="AI163" i="33" s="1"/>
  <c r="AI164" i="33" s="1"/>
  <c r="AI165" i="33" s="1"/>
  <c r="AI166" i="33" s="1"/>
  <c r="AI167" i="33" s="1"/>
  <c r="AI168" i="33" s="1"/>
  <c r="AI169" i="33" s="1"/>
  <c r="AI170" i="33" s="1"/>
  <c r="AI171" i="33" s="1"/>
  <c r="AI172" i="33" s="1"/>
  <c r="AI173" i="33" s="1"/>
  <c r="AI174" i="33" s="1"/>
  <c r="AI175" i="33" s="1"/>
  <c r="AI176" i="33" s="1"/>
  <c r="AI177" i="33" s="1"/>
  <c r="AI178" i="33" s="1"/>
  <c r="AI179" i="33" s="1"/>
  <c r="AI180" i="33" s="1"/>
  <c r="AI181" i="33" s="1"/>
  <c r="AI182" i="33" s="1"/>
  <c r="AI183" i="33" s="1"/>
  <c r="AI184" i="33" s="1"/>
  <c r="AI185" i="33" s="1"/>
  <c r="AI186" i="33" s="1"/>
  <c r="AI187" i="33" s="1"/>
  <c r="AI188" i="33" s="1"/>
  <c r="AI189" i="33" s="1"/>
  <c r="AI190" i="33" s="1"/>
  <c r="AI191" i="33" s="1"/>
  <c r="AI192" i="33" s="1"/>
  <c r="AI193" i="33" s="1"/>
  <c r="AI194" i="33" s="1"/>
  <c r="AI195" i="33" s="1"/>
  <c r="AI196" i="33" s="1"/>
  <c r="AI197" i="33" s="1"/>
  <c r="AI198" i="33" s="1"/>
  <c r="AI199" i="33" s="1"/>
  <c r="AI200" i="33" s="1"/>
  <c r="AI201" i="33" s="1"/>
  <c r="AI202" i="33" s="1"/>
  <c r="AI203" i="33" s="1"/>
  <c r="AI204" i="33" s="1"/>
  <c r="AI205" i="33" s="1"/>
  <c r="AI206" i="33" s="1"/>
  <c r="AI207" i="33" s="1"/>
  <c r="AI208" i="33" s="1"/>
  <c r="AI209" i="33" s="1"/>
  <c r="AI210" i="33" s="1"/>
  <c r="AI211" i="33" s="1"/>
  <c r="AI212" i="33" s="1"/>
  <c r="AI213" i="33" s="1"/>
  <c r="AI214" i="33" s="1"/>
  <c r="AI215" i="33" s="1"/>
  <c r="AI216" i="33" s="1"/>
  <c r="AI217" i="33" s="1"/>
  <c r="AI218" i="33" s="1"/>
  <c r="AI219" i="33" s="1"/>
  <c r="AI220" i="33" s="1"/>
  <c r="AI221" i="33" s="1"/>
  <c r="AI222" i="33" s="1"/>
  <c r="AI223" i="33" s="1"/>
  <c r="AI224" i="33" s="1"/>
  <c r="AI225" i="33" s="1"/>
  <c r="AI226" i="33" s="1"/>
  <c r="AI227" i="33" s="1"/>
  <c r="AI228" i="33" s="1"/>
  <c r="AI229" i="33" s="1"/>
  <c r="AI230" i="33" s="1"/>
  <c r="AI231" i="33" s="1"/>
  <c r="AI232" i="33" s="1"/>
  <c r="AI233" i="33" s="1"/>
  <c r="AI234" i="33" s="1"/>
  <c r="AI235" i="33" s="1"/>
  <c r="AI236" i="33" s="1"/>
  <c r="AI237" i="33" s="1"/>
  <c r="AI238" i="33" s="1"/>
  <c r="AI239" i="33" s="1"/>
  <c r="AI240" i="33" s="1"/>
  <c r="AI241" i="33" s="1"/>
  <c r="AI242" i="33" s="1"/>
  <c r="AI243" i="33" s="1"/>
  <c r="AI244" i="33" s="1"/>
  <c r="AI245" i="33" s="1"/>
  <c r="AI246" i="33" s="1"/>
  <c r="AI247" i="33" s="1"/>
  <c r="AI248" i="33" s="1"/>
  <c r="AI249" i="33" s="1"/>
  <c r="AI250" i="33" s="1"/>
  <c r="AI251" i="33" s="1"/>
  <c r="AI252" i="33" s="1"/>
  <c r="AI253" i="33" s="1"/>
  <c r="AI254" i="33" s="1"/>
  <c r="AI255" i="33" s="1"/>
  <c r="AI256" i="33" s="1"/>
  <c r="AI257" i="33" s="1"/>
  <c r="AI258" i="33" s="1"/>
  <c r="AI259" i="33" s="1"/>
  <c r="AI260" i="33" s="1"/>
  <c r="AI261" i="33" s="1"/>
  <c r="AI262" i="33" s="1"/>
  <c r="AI263" i="33" s="1"/>
  <c r="AI264" i="33" s="1"/>
  <c r="AI265" i="33" s="1"/>
  <c r="AI266" i="33" s="1"/>
  <c r="AI267" i="33" s="1"/>
  <c r="AI268" i="33" s="1"/>
  <c r="AI269" i="33" s="1"/>
  <c r="AI270" i="33" s="1"/>
  <c r="AI271" i="33" s="1"/>
  <c r="AI272" i="33" s="1"/>
  <c r="AI273" i="33" s="1"/>
  <c r="AI274" i="33" s="1"/>
  <c r="AI275" i="33" s="1"/>
  <c r="AI276" i="33" s="1"/>
  <c r="AI277" i="33" s="1"/>
  <c r="AI278" i="33" s="1"/>
  <c r="AI279" i="33" s="1"/>
  <c r="AI280" i="33" s="1"/>
  <c r="AI281" i="33" s="1"/>
  <c r="AI282" i="33" s="1"/>
  <c r="AI283" i="33" s="1"/>
  <c r="AI284" i="33" s="1"/>
  <c r="AI285" i="33" s="1"/>
  <c r="AI286" i="33" s="1"/>
  <c r="AI287" i="33" s="1"/>
  <c r="AI288" i="33" s="1"/>
  <c r="AI289" i="33" s="1"/>
  <c r="AI290" i="33" s="1"/>
  <c r="AI291" i="33" s="1"/>
  <c r="AI292" i="33" s="1"/>
  <c r="AI293" i="33" s="1"/>
  <c r="AI294" i="33" s="1"/>
  <c r="AI295" i="33" s="1"/>
  <c r="AI296" i="33" s="1"/>
  <c r="AI297" i="33" s="1"/>
  <c r="AI298" i="33" s="1"/>
  <c r="AI299" i="33" s="1"/>
  <c r="AI300" i="33" s="1"/>
  <c r="AI301" i="33" s="1"/>
  <c r="AI302" i="33" s="1"/>
  <c r="AI303" i="33" s="1"/>
  <c r="AI304" i="33" s="1"/>
  <c r="AI305" i="33" s="1"/>
  <c r="AI306" i="33" s="1"/>
  <c r="AI307" i="33" s="1"/>
  <c r="AI308" i="33" s="1"/>
  <c r="AI309" i="33" s="1"/>
  <c r="AI310" i="33" s="1"/>
  <c r="AI311" i="33" s="1"/>
  <c r="AI312" i="33" s="1"/>
  <c r="AI313" i="33" s="1"/>
  <c r="AI314" i="33" s="1"/>
  <c r="AI315" i="33" s="1"/>
  <c r="AI316" i="33" s="1"/>
  <c r="AI317" i="33" s="1"/>
  <c r="AI318" i="33" s="1"/>
  <c r="AI319" i="33" s="1"/>
  <c r="AI320" i="33" s="1"/>
  <c r="AI321" i="33" s="1"/>
  <c r="AI322" i="33" s="1"/>
  <c r="AI323" i="33" s="1"/>
  <c r="AI324" i="33" s="1"/>
  <c r="AI325" i="33" s="1"/>
  <c r="AI326" i="33" s="1"/>
  <c r="AI327" i="33" s="1"/>
  <c r="AI328" i="33" s="1"/>
  <c r="AI329" i="33" s="1"/>
  <c r="AI330" i="33" s="1"/>
  <c r="AI331" i="33" s="1"/>
  <c r="AI332" i="33" s="1"/>
  <c r="AI333" i="33" s="1"/>
  <c r="AI334" i="33" s="1"/>
  <c r="AI335" i="33" s="1"/>
  <c r="AI336" i="33" s="1"/>
  <c r="AI337" i="33" s="1"/>
  <c r="AI338" i="33" s="1"/>
  <c r="AI339" i="33" s="1"/>
  <c r="AI340" i="33" s="1"/>
  <c r="AI341" i="33" s="1"/>
  <c r="AI342" i="33" s="1"/>
  <c r="AI343" i="33" s="1"/>
  <c r="AI344" i="33" s="1"/>
  <c r="AI345" i="33" s="1"/>
  <c r="AI346" i="33" s="1"/>
  <c r="AI347" i="33" s="1"/>
  <c r="AI348" i="33" s="1"/>
  <c r="AI349" i="33" s="1"/>
  <c r="AI350" i="33" s="1"/>
  <c r="AI351" i="33" s="1"/>
  <c r="AI352" i="33" s="1"/>
  <c r="AI353" i="33" s="1"/>
  <c r="AI354" i="33" s="1"/>
  <c r="AI355" i="33" s="1"/>
  <c r="AI356" i="33" s="1"/>
  <c r="AI357" i="33" s="1"/>
  <c r="AI358" i="33" s="1"/>
  <c r="AI359" i="33" s="1"/>
  <c r="AI360" i="33" s="1"/>
  <c r="AI361" i="33" s="1"/>
  <c r="AI362" i="33" s="1"/>
  <c r="AI363" i="33" s="1"/>
  <c r="AI364" i="33" s="1"/>
  <c r="AI365" i="33" s="1"/>
  <c r="AI366" i="33" s="1"/>
  <c r="AI367" i="33" s="1"/>
  <c r="AI368" i="33" s="1"/>
  <c r="AI369" i="33" s="1"/>
  <c r="AI370" i="33" s="1"/>
  <c r="AI371" i="33" s="1"/>
  <c r="AI372" i="33" s="1"/>
  <c r="AI373" i="33" s="1"/>
  <c r="AI374" i="33" s="1"/>
  <c r="AI375" i="33" s="1"/>
  <c r="AI376" i="33" s="1"/>
  <c r="AI377" i="33" s="1"/>
  <c r="AI378" i="33" s="1"/>
  <c r="AI379" i="33" s="1"/>
  <c r="AI380" i="33" s="1"/>
  <c r="AI381" i="33" s="1"/>
  <c r="AI382" i="33" s="1"/>
  <c r="AI383" i="33" s="1"/>
  <c r="AI384" i="33" s="1"/>
  <c r="AI385" i="33" s="1"/>
  <c r="AI386" i="33" s="1"/>
  <c r="AI387" i="33" s="1"/>
  <c r="AI388" i="33" s="1"/>
  <c r="AI389" i="33" s="1"/>
  <c r="AI390" i="33" s="1"/>
  <c r="AI391" i="33" s="1"/>
  <c r="AI392" i="33" s="1"/>
  <c r="AI393" i="33" s="1"/>
  <c r="AI394" i="33" s="1"/>
  <c r="AI395" i="33" s="1"/>
  <c r="AI396" i="33" s="1"/>
  <c r="AI397" i="33" s="1"/>
  <c r="AI398" i="33" s="1"/>
  <c r="AI399" i="33" s="1"/>
  <c r="AI400" i="33" s="1"/>
  <c r="AI401" i="33" s="1"/>
  <c r="AI402" i="33" s="1"/>
  <c r="AI403" i="33" s="1"/>
  <c r="AI404" i="33" s="1"/>
  <c r="AI405" i="33" s="1"/>
  <c r="AI406" i="33" s="1"/>
  <c r="AI407" i="33" s="1"/>
  <c r="AI408" i="33" s="1"/>
  <c r="AI409" i="33" s="1"/>
  <c r="AI410" i="33" s="1"/>
  <c r="AI411" i="33" s="1"/>
  <c r="AI412" i="33" s="1"/>
  <c r="AI413" i="33" s="1"/>
  <c r="AI414" i="33" s="1"/>
  <c r="AI415" i="33" s="1"/>
  <c r="AI416" i="33" s="1"/>
  <c r="AI417" i="33" s="1"/>
  <c r="AI418" i="33" s="1"/>
  <c r="AI419" i="33" s="1"/>
  <c r="AI420" i="33" s="1"/>
  <c r="AI421" i="33" s="1"/>
  <c r="AI422" i="33" s="1"/>
  <c r="AI423" i="33" s="1"/>
  <c r="AI424" i="33" s="1"/>
  <c r="AI425" i="33" s="1"/>
  <c r="AI426" i="33" s="1"/>
  <c r="AI427" i="33" s="1"/>
  <c r="AI428" i="33" s="1"/>
  <c r="AI429" i="33" s="1"/>
  <c r="AI430" i="33" s="1"/>
  <c r="AI431" i="33" s="1"/>
  <c r="AI432" i="33" s="1"/>
  <c r="AI433" i="33" s="1"/>
  <c r="AI434" i="33" s="1"/>
  <c r="AI435" i="33" s="1"/>
  <c r="AI436" i="33" s="1"/>
  <c r="AI437" i="33" s="1"/>
  <c r="AI438" i="33" s="1"/>
  <c r="AI439" i="33" s="1"/>
  <c r="AI440" i="33" s="1"/>
  <c r="AI441" i="33" s="1"/>
  <c r="AI442" i="33" s="1"/>
  <c r="AI443" i="33" s="1"/>
  <c r="AI444" i="33" s="1"/>
  <c r="AI445" i="33" s="1"/>
  <c r="AI446" i="33" s="1"/>
  <c r="AI447" i="33" s="1"/>
  <c r="AI448" i="33" s="1"/>
  <c r="AI449" i="33" s="1"/>
  <c r="AI450" i="33" s="1"/>
  <c r="AI451" i="33" s="1"/>
  <c r="AI452" i="33" s="1"/>
  <c r="AI453" i="33" s="1"/>
  <c r="AI454" i="33" s="1"/>
  <c r="AI455" i="33" s="1"/>
  <c r="AI456" i="33" s="1"/>
  <c r="AI457" i="33" s="1"/>
  <c r="AI458" i="33" s="1"/>
  <c r="AI459" i="33" s="1"/>
  <c r="AI460" i="33" s="1"/>
  <c r="AI461" i="33" s="1"/>
  <c r="AI462" i="33" s="1"/>
  <c r="AI463" i="33" s="1"/>
  <c r="AI464" i="33" s="1"/>
  <c r="AI465" i="33" s="1"/>
  <c r="AI466" i="33" s="1"/>
  <c r="AI467" i="33" s="1"/>
  <c r="AI468" i="33" s="1"/>
  <c r="AI469" i="33" s="1"/>
  <c r="AI470" i="33" s="1"/>
  <c r="AI471" i="33" s="1"/>
  <c r="AI472" i="33" s="1"/>
  <c r="AI473" i="33" s="1"/>
  <c r="AI474" i="33" s="1"/>
  <c r="AI475" i="33" s="1"/>
  <c r="AI476" i="33" s="1"/>
  <c r="AI477" i="33" s="1"/>
  <c r="AI478" i="33" s="1"/>
  <c r="AI479" i="33" s="1"/>
  <c r="AI480" i="33" s="1"/>
  <c r="AI481" i="33" s="1"/>
  <c r="AI482" i="33" s="1"/>
  <c r="AI483" i="33" s="1"/>
  <c r="AI484" i="33" s="1"/>
  <c r="AI485" i="33" s="1"/>
  <c r="AI486" i="33" s="1"/>
  <c r="AI487" i="33" s="1"/>
  <c r="AI488" i="33" s="1"/>
  <c r="AI489" i="33" s="1"/>
  <c r="AI490" i="33" s="1"/>
  <c r="AI491" i="33" s="1"/>
  <c r="AI492" i="33" s="1"/>
  <c r="AI493" i="33" s="1"/>
  <c r="AI494" i="33" s="1"/>
  <c r="AI495" i="33" s="1"/>
  <c r="AI496" i="33" s="1"/>
  <c r="AI497" i="33" s="1"/>
  <c r="AI498" i="33" s="1"/>
  <c r="AI499" i="33" s="1"/>
  <c r="AI500" i="33" s="1"/>
  <c r="AI501" i="33" s="1"/>
  <c r="AI502" i="33" s="1"/>
  <c r="AI503" i="33" s="1"/>
  <c r="AI504" i="33" s="1"/>
  <c r="AI505" i="33" s="1"/>
  <c r="AI506" i="33" s="1"/>
  <c r="AI507" i="33" s="1"/>
  <c r="AI508" i="33" s="1"/>
  <c r="AI509" i="33" s="1"/>
  <c r="AI510" i="33" s="1"/>
  <c r="AI511" i="33" s="1"/>
  <c r="AI512" i="33" s="1"/>
  <c r="AI513" i="33" s="1"/>
  <c r="AI514" i="33" s="1"/>
  <c r="AI515" i="33" s="1"/>
  <c r="AI516" i="33" s="1"/>
  <c r="AI517" i="33" s="1"/>
  <c r="AI518" i="33" s="1"/>
  <c r="AI519" i="33" s="1"/>
  <c r="AI520" i="33" s="1"/>
  <c r="AI521" i="33" s="1"/>
  <c r="AI522" i="33" s="1"/>
  <c r="AI523" i="33" s="1"/>
  <c r="AI524" i="33" s="1"/>
  <c r="AI525" i="33" s="1"/>
  <c r="S253" i="16" l="1"/>
  <c r="S261" i="16"/>
  <c r="S251" i="16"/>
  <c r="S260" i="16"/>
  <c r="S244" i="16"/>
  <c r="S263" i="16"/>
  <c r="S242" i="16"/>
  <c r="S265" i="16"/>
  <c r="O256" i="16"/>
  <c r="K264" i="16"/>
  <c r="M264" i="16"/>
  <c r="Q264" i="16"/>
  <c r="O264" i="16"/>
  <c r="I264" i="16"/>
  <c r="G274" i="16"/>
  <c r="Q247" i="16"/>
  <c r="I247" i="16"/>
  <c r="K247" i="16"/>
  <c r="M247" i="16"/>
  <c r="M260" i="16"/>
  <c r="K260" i="16"/>
  <c r="I260" i="16"/>
  <c r="O260" i="16"/>
  <c r="Q260" i="16"/>
  <c r="I257" i="16"/>
  <c r="M257" i="16"/>
  <c r="K257" i="16"/>
  <c r="Q257" i="16"/>
  <c r="O257" i="16"/>
  <c r="G271" i="16"/>
  <c r="Q244" i="16"/>
  <c r="M244" i="16"/>
  <c r="O244" i="16"/>
  <c r="I244" i="16"/>
  <c r="K244" i="16"/>
  <c r="S248" i="16"/>
  <c r="S255" i="16"/>
  <c r="K242" i="16"/>
  <c r="O242" i="16"/>
  <c r="M242" i="16"/>
  <c r="I242" i="16"/>
  <c r="Q242" i="16"/>
  <c r="G269" i="16"/>
  <c r="Q254" i="16"/>
  <c r="K254" i="16"/>
  <c r="O254" i="16"/>
  <c r="I254" i="16"/>
  <c r="S262" i="16"/>
  <c r="M254" i="16"/>
  <c r="K265" i="16"/>
  <c r="K246" i="16"/>
  <c r="G273" i="16"/>
  <c r="Q245" i="16"/>
  <c r="G272" i="16"/>
  <c r="M245" i="16"/>
  <c r="O245" i="16"/>
  <c r="I245" i="16"/>
  <c r="K245" i="16"/>
  <c r="I250" i="16"/>
  <c r="Q250" i="16"/>
  <c r="K250" i="16"/>
  <c r="S250" i="16"/>
  <c r="M250" i="16"/>
  <c r="O250" i="16"/>
  <c r="O249" i="16"/>
  <c r="Q249" i="16"/>
  <c r="M249" i="16"/>
  <c r="I249" i="16"/>
  <c r="K249" i="16"/>
  <c r="I252" i="16"/>
  <c r="K252" i="16"/>
  <c r="S252" i="16"/>
  <c r="M252" i="16"/>
  <c r="M259" i="16"/>
  <c r="Q259" i="16"/>
  <c r="I259" i="16"/>
  <c r="K259" i="16"/>
  <c r="O259" i="16"/>
  <c r="M262" i="16"/>
  <c r="K262" i="16"/>
  <c r="O262" i="16"/>
  <c r="I262" i="16"/>
  <c r="K243" i="16"/>
  <c r="G270" i="16"/>
  <c r="M243" i="16"/>
  <c r="I243" i="16"/>
  <c r="Q243" i="16"/>
  <c r="O243" i="16"/>
  <c r="O241" i="16"/>
  <c r="Q241" i="16"/>
  <c r="I241" i="16"/>
  <c r="G268" i="16"/>
  <c r="M241" i="16"/>
  <c r="K241" i="16"/>
  <c r="O252" i="16"/>
  <c r="Q251" i="16"/>
  <c r="O251" i="16"/>
  <c r="M251" i="16"/>
  <c r="K251" i="16"/>
  <c r="I251" i="16"/>
  <c r="S249" i="16"/>
  <c r="S259" i="16"/>
  <c r="O263" i="16"/>
  <c r="M263" i="16"/>
  <c r="I263" i="16"/>
  <c r="K263" i="16"/>
  <c r="O240" i="16"/>
  <c r="G267" i="16"/>
  <c r="Q240" i="16"/>
  <c r="I240" i="16"/>
  <c r="M240" i="16"/>
  <c r="K240" i="16"/>
  <c r="O265" i="16"/>
  <c r="S243" i="16"/>
  <c r="Q253" i="16"/>
  <c r="O253" i="16"/>
  <c r="I253" i="16"/>
  <c r="M253" i="16"/>
  <c r="K253" i="16"/>
  <c r="S239" i="16"/>
  <c r="G266" i="16"/>
  <c r="I261" i="16"/>
  <c r="O261" i="16"/>
  <c r="M261" i="16"/>
  <c r="K261" i="16"/>
  <c r="K258" i="16"/>
  <c r="I258" i="16"/>
  <c r="Q258" i="16"/>
  <c r="M258" i="16"/>
  <c r="O258" i="16"/>
  <c r="M265" i="16"/>
  <c r="Q252" i="16"/>
  <c r="O248" i="16"/>
  <c r="K248" i="16"/>
  <c r="I248" i="16"/>
  <c r="Q248" i="16"/>
  <c r="M248" i="16"/>
  <c r="M255" i="16"/>
  <c r="I255" i="16"/>
  <c r="K255" i="16"/>
  <c r="O255" i="16"/>
  <c r="M246" i="16"/>
  <c r="S245" i="16"/>
  <c r="Q262" i="16"/>
  <c r="O247" i="16"/>
  <c r="F4" i="35"/>
  <c r="F6" i="35"/>
  <c r="F7" i="35"/>
  <c r="F8" i="35"/>
  <c r="F5" i="35"/>
  <c r="F18" i="35"/>
  <c r="F19" i="35"/>
  <c r="F12" i="35"/>
  <c r="F9" i="35"/>
  <c r="F17" i="35"/>
  <c r="F14" i="35"/>
  <c r="F11" i="35"/>
  <c r="F15" i="35"/>
  <c r="F13" i="35"/>
  <c r="F10" i="35"/>
  <c r="AI526" i="33"/>
  <c r="AI527" i="33" l="1"/>
  <c r="AI528" i="33" l="1"/>
  <c r="AI529" i="33" l="1"/>
  <c r="AI530" i="33" l="1"/>
  <c r="AI531" i="33" l="1"/>
  <c r="AI532" i="33" l="1"/>
  <c r="AI533" i="33" l="1"/>
  <c r="AI534" i="33" l="1"/>
  <c r="AI535" i="33" l="1"/>
  <c r="AI536" i="33" l="1"/>
  <c r="AI537" i="33" l="1"/>
  <c r="AI538" i="33" l="1"/>
  <c r="AI539" i="33" l="1"/>
  <c r="AI540" i="33" l="1"/>
  <c r="AI541" i="33" l="1"/>
  <c r="AI542" i="33" l="1"/>
  <c r="AI543" i="33" l="1"/>
  <c r="AI544" i="33" l="1"/>
  <c r="AI545" i="33" l="1"/>
  <c r="AI546" i="33" l="1"/>
  <c r="AI547" i="33" l="1"/>
  <c r="AI548" i="33" l="1"/>
  <c r="AI549" i="33" l="1"/>
  <c r="AI550" i="33" l="1"/>
  <c r="AI551" i="33" l="1"/>
  <c r="AI552" i="33" l="1"/>
  <c r="AI553" i="33" l="1"/>
  <c r="AI554" i="33" l="1"/>
  <c r="AI555" i="33" l="1"/>
  <c r="AI556" i="33" l="1"/>
  <c r="AI557" i="33" l="1"/>
  <c r="AI558" i="33" l="1"/>
  <c r="AI559" i="33" l="1"/>
  <c r="AI560" i="33" l="1"/>
  <c r="AI561" i="33" l="1"/>
  <c r="T16" i="35" s="1"/>
  <c r="U16" i="35" s="1"/>
  <c r="T3" i="35" l="1"/>
  <c r="T7" i="35"/>
  <c r="T11" i="35"/>
  <c r="T15" i="35"/>
  <c r="T19" i="35"/>
  <c r="T6" i="35"/>
  <c r="T10" i="35"/>
  <c r="T14" i="35"/>
  <c r="T18" i="35"/>
  <c r="T9" i="35"/>
  <c r="T13" i="35"/>
  <c r="T4" i="35"/>
  <c r="T12" i="35"/>
  <c r="T5" i="35"/>
  <c r="T17" i="35"/>
  <c r="T8" i="35"/>
  <c r="AI562" i="33"/>
  <c r="U8" i="35" l="1"/>
  <c r="B8" i="35"/>
  <c r="U4" i="35"/>
  <c r="U14" i="35"/>
  <c r="B14" i="35"/>
  <c r="U15" i="35"/>
  <c r="B15" i="35"/>
  <c r="U17" i="35"/>
  <c r="B17" i="35"/>
  <c r="U13" i="35"/>
  <c r="B13" i="35"/>
  <c r="U10" i="35"/>
  <c r="B10" i="35"/>
  <c r="U11" i="35"/>
  <c r="B11" i="35"/>
  <c r="U5" i="35"/>
  <c r="B5" i="35"/>
  <c r="U9" i="35"/>
  <c r="B9" i="35"/>
  <c r="U6" i="35"/>
  <c r="B6" i="35"/>
  <c r="U7" i="35"/>
  <c r="B7" i="35"/>
  <c r="U12" i="35"/>
  <c r="B12" i="35"/>
  <c r="U18" i="35"/>
  <c r="B18" i="35"/>
  <c r="U19" i="35"/>
  <c r="B19" i="35"/>
  <c r="U3" i="35"/>
  <c r="B3" i="35"/>
  <c r="AI563" i="33"/>
  <c r="AI564" i="33" l="1"/>
  <c r="AI565" i="33" l="1"/>
  <c r="AI566" i="33" l="1"/>
  <c r="AI567" i="33" l="1"/>
  <c r="AI568" i="33" l="1"/>
  <c r="AI569" i="33" l="1"/>
  <c r="AI570" i="33" l="1"/>
  <c r="AI571" i="33" l="1"/>
  <c r="AI572" i="33" l="1"/>
  <c r="AI573" i="33" l="1"/>
  <c r="AI574" i="33" l="1"/>
  <c r="AI575" i="33" l="1"/>
  <c r="AI576" i="33" l="1"/>
  <c r="AI577" i="33" l="1"/>
  <c r="AI578" i="33" l="1"/>
  <c r="AI579" i="33" l="1"/>
  <c r="AI580" i="33" l="1"/>
  <c r="AI581" i="33" l="1"/>
  <c r="AI582" i="33" l="1"/>
  <c r="AI583" i="33" l="1"/>
  <c r="AI584" i="33" l="1"/>
  <c r="AI585" i="33" l="1"/>
  <c r="AI586" i="33" l="1"/>
  <c r="AI587" i="33" l="1"/>
  <c r="AI588" i="33" l="1"/>
  <c r="AI589" i="33" l="1"/>
  <c r="AI590" i="33" l="1"/>
  <c r="AI591" i="33" l="1"/>
  <c r="AI592" i="33" l="1"/>
  <c r="AI593" i="33" l="1"/>
  <c r="AI594" i="33" l="1"/>
  <c r="AI595" i="33" l="1"/>
  <c r="AI596" i="33" l="1"/>
  <c r="AI597" i="33" l="1"/>
  <c r="AI598" i="33" l="1"/>
  <c r="AI599" i="33" l="1"/>
  <c r="AI600" i="33" l="1"/>
  <c r="AI601" i="33" l="1"/>
  <c r="AI602" i="33" l="1"/>
  <c r="AI603" i="33" l="1"/>
  <c r="AI604" i="33" l="1"/>
  <c r="AI605" i="33" l="1"/>
  <c r="AI606" i="33" l="1"/>
  <c r="AI607" i="33" l="1"/>
  <c r="AI608" i="33" l="1"/>
  <c r="AI609" i="33" l="1"/>
  <c r="AI610" i="33" l="1"/>
  <c r="AI611" i="33" l="1"/>
  <c r="AI612" i="33" l="1"/>
  <c r="AI613" i="33" l="1"/>
  <c r="AI614" i="33" l="1"/>
  <c r="AI615" i="33" l="1"/>
  <c r="AI616" i="33" l="1"/>
  <c r="AI617" i="33" l="1"/>
  <c r="AI618" i="33" l="1"/>
  <c r="AI619" i="33" l="1"/>
  <c r="AI620" i="33" l="1"/>
  <c r="AI621" i="33" l="1"/>
  <c r="AI622" i="33" l="1"/>
  <c r="AI623" i="33" l="1"/>
  <c r="AI624" i="33" l="1"/>
  <c r="AI625" i="33" l="1"/>
  <c r="AI626" i="33" l="1"/>
  <c r="AI627" i="33" l="1"/>
  <c r="AI628" i="33" l="1"/>
  <c r="AI629" i="33" l="1"/>
  <c r="AI630" i="33" l="1"/>
  <c r="AI631" i="33" l="1"/>
  <c r="AI632" i="33" l="1"/>
  <c r="AI633" i="33" l="1"/>
  <c r="AI634" i="33" l="1"/>
  <c r="AI635" i="33" l="1"/>
  <c r="AI636" i="33" l="1"/>
  <c r="AI637" i="33" l="1"/>
  <c r="AI638" i="33" l="1"/>
  <c r="AI639" i="33" l="1"/>
  <c r="AI640" i="33" l="1"/>
  <c r="AI641" i="33" l="1"/>
  <c r="AI642" i="33" l="1"/>
  <c r="AI643" i="33" l="1"/>
  <c r="AI644" i="33" l="1"/>
  <c r="AI645" i="33" l="1"/>
  <c r="AI646" i="33" l="1"/>
  <c r="AI647" i="33" l="1"/>
  <c r="AI648" i="33" l="1"/>
  <c r="AI649" i="33" l="1"/>
  <c r="AI650" i="33" l="1"/>
  <c r="AI651" i="33" l="1"/>
  <c r="AI652" i="33" l="1"/>
  <c r="AI653" i="33" l="1"/>
  <c r="AI654" i="33" l="1"/>
  <c r="AI655" i="33" l="1"/>
  <c r="AI656" i="33" l="1"/>
  <c r="AI657" i="33" l="1"/>
  <c r="AI658" i="33" l="1"/>
  <c r="AI659" i="33" l="1"/>
  <c r="AI660" i="33" l="1"/>
  <c r="AI661" i="33" l="1"/>
  <c r="AI662" i="33" l="1"/>
  <c r="AI663" i="33" l="1"/>
  <c r="AI664" i="33" l="1"/>
  <c r="AI665" i="33" l="1"/>
  <c r="AI666" i="33" l="1"/>
  <c r="AI667" i="33" l="1"/>
  <c r="AI668" i="33" l="1"/>
  <c r="AI669" i="33" l="1"/>
  <c r="AI670" i="33" l="1"/>
  <c r="AI671" i="33" l="1"/>
  <c r="AI672" i="33" l="1"/>
  <c r="AI673" i="33" l="1"/>
  <c r="AI674" i="33" l="1"/>
  <c r="AI675" i="33" l="1"/>
  <c r="AI676" i="33" l="1"/>
  <c r="AI677" i="33" l="1"/>
  <c r="AI678" i="33" l="1"/>
  <c r="AI679" i="33" l="1"/>
  <c r="AI680" i="33" l="1"/>
  <c r="AI681" i="33" l="1"/>
  <c r="AI682" i="33" l="1"/>
  <c r="AI683" i="33" l="1"/>
  <c r="AI684" i="33" l="1"/>
  <c r="AI685" i="33" l="1"/>
  <c r="AI686" i="33" l="1"/>
  <c r="AI687" i="33" l="1"/>
  <c r="AI688" i="33" l="1"/>
  <c r="AI689" i="33" l="1"/>
  <c r="AI690" i="33" l="1"/>
  <c r="AI691" i="33" l="1"/>
  <c r="AI692" i="33" l="1"/>
  <c r="AI693" i="33" l="1"/>
  <c r="AI694" i="33" l="1"/>
  <c r="AI695" i="33" l="1"/>
  <c r="AI696" i="33" l="1"/>
  <c r="AI697" i="33" l="1"/>
  <c r="AI698" i="33" l="1"/>
  <c r="AI699" i="33" l="1"/>
  <c r="AI700" i="33" l="1"/>
  <c r="AI701" i="33" l="1"/>
  <c r="AI702" i="33" l="1"/>
  <c r="AI703" i="33" l="1"/>
  <c r="AI704" i="33" l="1"/>
  <c r="AI705" i="33" l="1"/>
  <c r="AI706" i="33" l="1"/>
  <c r="AI707" i="33" l="1"/>
  <c r="AI708" i="33" l="1"/>
  <c r="AI709" i="33" l="1"/>
  <c r="AI710" i="33" l="1"/>
  <c r="AI711" i="33" l="1"/>
  <c r="AI712" i="33" l="1"/>
  <c r="AI713" i="33" l="1"/>
  <c r="AI714" i="33" l="1"/>
  <c r="AI715" i="33" l="1"/>
  <c r="AI716" i="33" l="1"/>
  <c r="AI717" i="33" l="1"/>
  <c r="AI718" i="33" l="1"/>
  <c r="AI719" i="33" l="1"/>
  <c r="AI720" i="33" l="1"/>
  <c r="AI721" i="33" l="1"/>
  <c r="AI722" i="33" l="1"/>
  <c r="AI723" i="33" l="1"/>
  <c r="AI724" i="33" l="1"/>
  <c r="AI725" i="33" l="1"/>
  <c r="AI726" i="33" l="1"/>
  <c r="AI727" i="33" l="1"/>
  <c r="AI728" i="33" l="1"/>
  <c r="AI729" i="33" l="1"/>
  <c r="AI730" i="33" l="1"/>
  <c r="AI731" i="33" l="1"/>
  <c r="AI732" i="33" l="1"/>
  <c r="AI733" i="33" l="1"/>
  <c r="AI734" i="33" l="1"/>
  <c r="AI735" i="33" l="1"/>
  <c r="AI736" i="33" l="1"/>
  <c r="AI737" i="33" l="1"/>
  <c r="AI738" i="33" l="1"/>
  <c r="AI739" i="33" l="1"/>
  <c r="AI740" i="33" l="1"/>
  <c r="AI741" i="33" l="1"/>
  <c r="AI742" i="33" l="1"/>
  <c r="AI743" i="33" l="1"/>
  <c r="AI744" i="33" l="1"/>
  <c r="AI745" i="33" l="1"/>
  <c r="AI746" i="33" l="1"/>
  <c r="AI747" i="33" l="1"/>
  <c r="AI748" i="33" l="1"/>
  <c r="AI749" i="33" l="1"/>
  <c r="AI750" i="33" l="1"/>
  <c r="AI751" i="33" l="1"/>
  <c r="AI752" i="33" l="1"/>
  <c r="AI753" i="33" l="1"/>
  <c r="AI754" i="33" l="1"/>
  <c r="AI755" i="33" l="1"/>
  <c r="AI756" i="33" l="1"/>
  <c r="AI757" i="33" l="1"/>
  <c r="AI758" i="33" l="1"/>
  <c r="AI759" i="33" l="1"/>
  <c r="AI760" i="33" l="1"/>
  <c r="AI761" i="33" l="1"/>
  <c r="AI762" i="33" l="1"/>
  <c r="AI763" i="33" l="1"/>
  <c r="AI764" i="33" l="1"/>
  <c r="AI765" i="33" l="1"/>
  <c r="AI766" i="33" l="1"/>
  <c r="AI767" i="33" l="1"/>
  <c r="AI768" i="33" l="1"/>
  <c r="AI769" i="33" l="1"/>
  <c r="AI770" i="33" l="1"/>
  <c r="AI771" i="33" l="1"/>
  <c r="AI772" i="33" l="1"/>
  <c r="AI773" i="33" l="1"/>
  <c r="AI774" i="33" l="1"/>
  <c r="AI775" i="33" l="1"/>
  <c r="AI776" i="33" l="1"/>
  <c r="AI777" i="33" l="1"/>
  <c r="AI778" i="33" l="1"/>
  <c r="AI779" i="33" l="1"/>
  <c r="AI780" i="33" l="1"/>
  <c r="AI781" i="33" l="1"/>
  <c r="AI782" i="33" l="1"/>
  <c r="AI783" i="33" l="1"/>
  <c r="AI784" i="33" l="1"/>
  <c r="AI785" i="33" l="1"/>
  <c r="AI786" i="33" l="1"/>
  <c r="AI787" i="33" l="1"/>
  <c r="AI788" i="33" l="1"/>
  <c r="AI789" i="33" l="1"/>
  <c r="AI790" i="33" l="1"/>
  <c r="AI791" i="33" l="1"/>
  <c r="AI792" i="33" l="1"/>
  <c r="AI793" i="33" l="1"/>
  <c r="AI794" i="33" l="1"/>
  <c r="AI795" i="33" l="1"/>
  <c r="AI796" i="33" l="1"/>
  <c r="AI797" i="33" l="1"/>
  <c r="AI798" i="33" l="1"/>
  <c r="AI799" i="33" l="1"/>
  <c r="AI800" i="33" l="1"/>
  <c r="AI801" i="33" l="1"/>
  <c r="AI802" i="33" l="1"/>
  <c r="AI803" i="33" l="1"/>
  <c r="AI804" i="33" l="1"/>
  <c r="AI805" i="33" l="1"/>
  <c r="AI806" i="33" l="1"/>
  <c r="AI807" i="33" l="1"/>
  <c r="AI808" i="33" l="1"/>
  <c r="AI809" i="33" l="1"/>
  <c r="AI810" i="33" l="1"/>
  <c r="AI811" i="33" l="1"/>
  <c r="AI812" i="33" l="1"/>
  <c r="AI813" i="33" l="1"/>
  <c r="AI814" i="33" l="1"/>
  <c r="AI815" i="33" l="1"/>
  <c r="AI816" i="33" l="1"/>
  <c r="AI817" i="33" l="1"/>
  <c r="AI818" i="33" l="1"/>
  <c r="AI819" i="33" l="1"/>
  <c r="AI820" i="33" l="1"/>
  <c r="AI821" i="33" l="1"/>
  <c r="AI822" i="33" l="1"/>
  <c r="AI823" i="33" l="1"/>
  <c r="AI824" i="33" l="1"/>
  <c r="AI825" i="33" l="1"/>
  <c r="AI826" i="33" l="1"/>
  <c r="AI827" i="33" l="1"/>
  <c r="AI828" i="33" l="1"/>
  <c r="AI829" i="33" l="1"/>
  <c r="AI830" i="33" l="1"/>
  <c r="AI831" i="33" l="1"/>
  <c r="AI832" i="33" l="1"/>
  <c r="AI833" i="33" l="1"/>
  <c r="AI834" i="33" l="1"/>
  <c r="AI835" i="33" l="1"/>
  <c r="AI836" i="33" l="1"/>
  <c r="AI837" i="33" l="1"/>
  <c r="AI838" i="33" l="1"/>
  <c r="AI839" i="33" l="1"/>
  <c r="AI840" i="33" l="1"/>
  <c r="AI841" i="33" l="1"/>
  <c r="AI842" i="33" l="1"/>
  <c r="AI843" i="33" l="1"/>
  <c r="AI844" i="33" l="1"/>
  <c r="AI845" i="33" l="1"/>
  <c r="AI846" i="33" l="1"/>
  <c r="AI847" i="33" l="1"/>
  <c r="AI848" i="33" l="1"/>
  <c r="AI849" i="33" l="1"/>
  <c r="AI850" i="33" l="1"/>
  <c r="AI851" i="33" l="1"/>
  <c r="AI852" i="33" l="1"/>
  <c r="AI853" i="33" l="1"/>
  <c r="AI854" i="33" l="1"/>
  <c r="AI855" i="33" l="1"/>
  <c r="AI856" i="33" l="1"/>
  <c r="AI857" i="33" l="1"/>
  <c r="AI858" i="33" l="1"/>
  <c r="AI859" i="33" l="1"/>
  <c r="AI860" i="33" l="1"/>
  <c r="AI861" i="33" l="1"/>
  <c r="AI862" i="33" l="1"/>
  <c r="AI863" i="33" l="1"/>
  <c r="AI864" i="33" l="1"/>
  <c r="AI865" i="33" l="1"/>
  <c r="AI866" i="33" l="1"/>
  <c r="AI867" i="33" l="1"/>
  <c r="AI868" i="33" l="1"/>
  <c r="AI869" i="33" l="1"/>
  <c r="AI870" i="33" l="1"/>
  <c r="AI871" i="33" l="1"/>
  <c r="AI872" i="33" l="1"/>
  <c r="AI873" i="33" l="1"/>
  <c r="AI874" i="33" l="1"/>
  <c r="AI875" i="33" l="1"/>
  <c r="AI876" i="33" l="1"/>
  <c r="AI877" i="33" l="1"/>
  <c r="AI878" i="33" l="1"/>
  <c r="AI879" i="33" l="1"/>
  <c r="AI880" i="33" l="1"/>
  <c r="AI881" i="33" l="1"/>
  <c r="AI882" i="33" l="1"/>
  <c r="AI883" i="33" l="1"/>
  <c r="AI884" i="33" l="1"/>
  <c r="AI885" i="33" l="1"/>
  <c r="AI886" i="33" l="1"/>
  <c r="AI887" i="33" l="1"/>
  <c r="AI888" i="33" l="1"/>
  <c r="AI889" i="33" l="1"/>
  <c r="AI890" i="33" l="1"/>
  <c r="AI891" i="33" l="1"/>
  <c r="AI892" i="33" l="1"/>
  <c r="AI893" i="33" l="1"/>
  <c r="AI894" i="33" l="1"/>
  <c r="AI895" i="33" l="1"/>
  <c r="AI896" i="33" l="1"/>
  <c r="AI897" i="33" l="1"/>
  <c r="AI898" i="33" l="1"/>
  <c r="AI899" i="33" l="1"/>
  <c r="AI900" i="33" l="1"/>
  <c r="AI901" i="33" l="1"/>
  <c r="AI902" i="33" l="1"/>
  <c r="AI903" i="33" l="1"/>
  <c r="AI904" i="33" l="1"/>
  <c r="AI905" i="33" l="1"/>
  <c r="AI906" i="33" l="1"/>
  <c r="AI907" i="33" s="1"/>
  <c r="AI908" i="33" s="1"/>
  <c r="AI909" i="33" s="1"/>
  <c r="AI910" i="33" s="1"/>
  <c r="AI911" i="33" s="1"/>
  <c r="AI912" i="33" s="1"/>
  <c r="AI913" i="33" s="1"/>
  <c r="AI914" i="33" s="1"/>
  <c r="AI915" i="33" s="1"/>
  <c r="AI916" i="33" s="1"/>
  <c r="AI917" i="33" s="1"/>
  <c r="AI918" i="33" s="1"/>
  <c r="AI919" i="33" s="1"/>
  <c r="AI920" i="33" s="1"/>
  <c r="AI921" i="33" s="1"/>
  <c r="AI922" i="33" s="1"/>
  <c r="AI923" i="33" s="1"/>
  <c r="AI924" i="33" s="1"/>
  <c r="AI925" i="33" s="1"/>
  <c r="AI926" i="33" s="1"/>
  <c r="AI927" i="33" s="1"/>
  <c r="AI928" i="33" s="1"/>
  <c r="AI929" i="33" s="1"/>
  <c r="AI930" i="33" s="1"/>
  <c r="AI931" i="33" s="1"/>
  <c r="AI932" i="33" s="1"/>
  <c r="AI933" i="33" s="1"/>
  <c r="AI934" i="33" s="1"/>
  <c r="AI935" i="33" s="1"/>
  <c r="AI936" i="33" s="1"/>
  <c r="AI937" i="33" s="1"/>
  <c r="AI938" i="33" s="1"/>
  <c r="AI939" i="33" s="1"/>
  <c r="AI940" i="33" s="1"/>
  <c r="AI941" i="33" s="1"/>
  <c r="AI942" i="33" s="1"/>
  <c r="AI943" i="33" s="1"/>
  <c r="AI944" i="33" s="1"/>
  <c r="AI945" i="33" s="1"/>
  <c r="AI946" i="33" s="1"/>
  <c r="AI947" i="33" s="1"/>
  <c r="AI948" i="33" s="1"/>
  <c r="AI949" i="33" s="1"/>
  <c r="AI950" i="33" s="1"/>
  <c r="AI951" i="33" s="1"/>
  <c r="AI952" i="33" s="1"/>
  <c r="AI953" i="33" s="1"/>
  <c r="AI954" i="33" s="1"/>
  <c r="AI955" i="33" s="1"/>
  <c r="AI956" i="33" s="1"/>
  <c r="AI957" i="33" s="1"/>
  <c r="AI958" i="33" s="1"/>
  <c r="AI959" i="33" s="1"/>
  <c r="AI960" i="33" s="1"/>
  <c r="AI961" i="33" s="1"/>
  <c r="AI962" i="33" s="1"/>
  <c r="AI963" i="33" s="1"/>
  <c r="AI964" i="33" s="1"/>
  <c r="AI965" i="33" s="1"/>
  <c r="AI966" i="33" s="1"/>
  <c r="AI967" i="33" s="1"/>
  <c r="AI968" i="33" s="1"/>
  <c r="AI969" i="33" s="1"/>
  <c r="AI970" i="33" s="1"/>
  <c r="AI971" i="33" s="1"/>
  <c r="AI972" i="33" s="1"/>
  <c r="AI973" i="33" s="1"/>
  <c r="AI974" i="33" s="1"/>
  <c r="AI975" i="33" s="1"/>
  <c r="AI976" i="33" s="1"/>
  <c r="AI977" i="33" s="1"/>
  <c r="AI978" i="33" s="1"/>
  <c r="AI979" i="33" s="1"/>
  <c r="AI980" i="33" s="1"/>
  <c r="AI981" i="33" s="1"/>
  <c r="AI982" i="33" s="1"/>
  <c r="AI983" i="33" s="1"/>
  <c r="AI984" i="33" s="1"/>
  <c r="AI985" i="33" s="1"/>
  <c r="AI986" i="33" s="1"/>
  <c r="AI987" i="33" s="1"/>
  <c r="AI988" i="33" s="1"/>
  <c r="AI989" i="33" s="1"/>
  <c r="AI990" i="33" s="1"/>
  <c r="AI991" i="33" s="1"/>
  <c r="AI992" i="33" s="1"/>
  <c r="AI993" i="33" s="1"/>
  <c r="AI994" i="33" s="1"/>
  <c r="AI995" i="33" s="1"/>
  <c r="AI996" i="33" s="1"/>
  <c r="AI997" i="33" s="1"/>
  <c r="AI998" i="33" s="1"/>
  <c r="AI999" i="33" s="1"/>
  <c r="AI1000" i="33" s="1"/>
  <c r="AI1001" i="33" s="1"/>
  <c r="AI1002" i="33" s="1"/>
  <c r="AI1003" i="33" s="1"/>
  <c r="AI1004" i="33" s="1"/>
  <c r="AI1005" i="33" s="1"/>
  <c r="AI1006" i="33" s="1"/>
  <c r="AI1007" i="33" s="1"/>
  <c r="AI1008" i="33" s="1"/>
  <c r="AI1009" i="33" s="1"/>
  <c r="AI1010" i="33" s="1"/>
  <c r="AI1011" i="33" s="1"/>
  <c r="AI1012" i="33" s="1"/>
  <c r="AI1013" i="33" s="1"/>
  <c r="AI1014" i="33" s="1"/>
  <c r="AI1015" i="33" s="1"/>
  <c r="AI1016" i="33" s="1"/>
  <c r="AI1017" i="33" s="1"/>
  <c r="AI1018" i="33" s="1"/>
  <c r="AI1019" i="33" s="1"/>
  <c r="AI1020" i="33" s="1"/>
  <c r="AI1021" i="33" s="1"/>
  <c r="AI1022" i="33" s="1"/>
  <c r="AI1023" i="33" s="1"/>
  <c r="AI1024" i="33" s="1"/>
  <c r="AI1025" i="33" s="1"/>
  <c r="AI1026" i="33" s="1"/>
  <c r="AI1027" i="33" s="1"/>
  <c r="AI1028" i="33" s="1"/>
  <c r="AI1029" i="33" s="1"/>
  <c r="AI1030" i="33" s="1"/>
  <c r="AI1031" i="33" s="1"/>
  <c r="AI1032" i="33" s="1"/>
  <c r="AI1033" i="33" s="1"/>
  <c r="AI1034" i="33" s="1"/>
  <c r="AI1035" i="33" s="1"/>
  <c r="AI1036" i="33" s="1"/>
  <c r="AI1037" i="33" s="1"/>
  <c r="AI1038" i="33" s="1"/>
  <c r="AI1039" i="33" s="1"/>
  <c r="AI1040" i="33" s="1"/>
  <c r="AI1041" i="33" s="1"/>
  <c r="AI1042" i="33" s="1"/>
  <c r="AI1043" i="33" s="1"/>
  <c r="AI1044" i="33" s="1"/>
  <c r="AI1045" i="33" s="1"/>
  <c r="AI1046" i="33" s="1"/>
  <c r="AI1047" i="33" s="1"/>
  <c r="AI1048" i="33" s="1"/>
  <c r="AI1049" i="33" s="1"/>
  <c r="AI1050" i="33" s="1"/>
  <c r="AI1051" i="33" s="1"/>
  <c r="AI1052" i="33" s="1"/>
  <c r="AI1053" i="33" s="1"/>
  <c r="AI1054" i="33" s="1"/>
  <c r="AI1055" i="33" s="1"/>
  <c r="AI1056" i="33" s="1"/>
  <c r="AI1057" i="33" s="1"/>
  <c r="AI1058" i="33" s="1"/>
  <c r="AI1059" i="33" s="1"/>
  <c r="AI1060" i="33" s="1"/>
  <c r="AI1061" i="33" s="1"/>
  <c r="AI1062" i="33" s="1"/>
  <c r="AI1063" i="33" s="1"/>
  <c r="AI1064" i="33" s="1"/>
  <c r="AI1065" i="33" s="1"/>
  <c r="AI1066" i="33" s="1"/>
  <c r="AI1067" i="33" s="1"/>
  <c r="AI1068" i="33" s="1"/>
  <c r="AI1069" i="33" s="1"/>
  <c r="AI1070" i="33" s="1"/>
  <c r="AI1071" i="33" s="1"/>
  <c r="AI1072" i="33" s="1"/>
  <c r="AI1073" i="33" s="1"/>
  <c r="AI1074" i="33" s="1"/>
  <c r="AI1075" i="33" s="1"/>
  <c r="AI1076" i="33" s="1"/>
  <c r="AI1077" i="33" s="1"/>
  <c r="AI1078" i="33" s="1"/>
  <c r="AI1079" i="33" s="1"/>
  <c r="AI1080" i="33" s="1"/>
  <c r="AI1081" i="33" s="1"/>
  <c r="AI1082" i="33" s="1"/>
  <c r="AI1083" i="33" s="1"/>
  <c r="AI1084" i="33" s="1"/>
  <c r="AI1085" i="33" s="1"/>
  <c r="AI1086" i="33" s="1"/>
  <c r="AI1087" i="33" s="1"/>
  <c r="AI1088" i="33" s="1"/>
  <c r="AI1089" i="33" s="1"/>
  <c r="AI1090" i="33" s="1"/>
  <c r="AI1091" i="33" s="1"/>
  <c r="AI1092" i="33" s="1"/>
  <c r="AI1093" i="33" s="1"/>
  <c r="AI1094" i="33" s="1"/>
  <c r="AI1095" i="33" s="1"/>
  <c r="AI1096" i="33" s="1"/>
  <c r="AI1097" i="33" s="1"/>
  <c r="AI1098" i="33" s="1"/>
  <c r="AI1099" i="33" s="1"/>
  <c r="AI1100" i="33" s="1"/>
  <c r="AI1101" i="33" s="1"/>
  <c r="AI1102" i="33" s="1"/>
  <c r="AI1103" i="33" s="1"/>
  <c r="AI1104" i="33" s="1"/>
  <c r="AI1105" i="33" s="1"/>
  <c r="AI1106" i="33" s="1"/>
  <c r="AI1107" i="33" s="1"/>
  <c r="AI1108" i="33" s="1"/>
  <c r="AI1109" i="33" s="1"/>
  <c r="AI1110" i="33" s="1"/>
  <c r="AI1111" i="33" s="1"/>
  <c r="AI1112" i="33" s="1"/>
  <c r="AI1113" i="33" s="1"/>
  <c r="AI1114" i="33" s="1"/>
  <c r="AI1115" i="33" s="1"/>
  <c r="AI1116" i="33" s="1"/>
  <c r="AI1117" i="33" s="1"/>
  <c r="AI1118" i="33" s="1"/>
  <c r="AI1119" i="33" s="1"/>
  <c r="AI1120" i="33" s="1"/>
  <c r="C16" i="35" l="1"/>
  <c r="F16" i="35"/>
  <c r="B16" i="35" s="1"/>
  <c r="C6" i="35"/>
  <c r="D71" i="29"/>
  <c r="D29" i="29"/>
  <c r="D48" i="29"/>
  <c r="D9" i="29"/>
  <c r="D25" i="29"/>
  <c r="D56" i="29"/>
  <c r="D75" i="29"/>
  <c r="D49" i="29"/>
  <c r="D97" i="29"/>
  <c r="D94" i="29"/>
  <c r="C19" i="35"/>
  <c r="D67" i="29"/>
  <c r="D99" i="29"/>
  <c r="D22" i="29"/>
  <c r="D117" i="29"/>
  <c r="D98" i="29"/>
  <c r="D2" i="29"/>
  <c r="D60" i="29"/>
  <c r="D79" i="29"/>
  <c r="D21" i="29"/>
  <c r="D18" i="29"/>
  <c r="D103" i="29"/>
  <c r="D4" i="29"/>
  <c r="D80" i="29"/>
  <c r="D53" i="29"/>
  <c r="D50" i="29"/>
  <c r="C13" i="35"/>
  <c r="D39" i="29"/>
  <c r="D112" i="29"/>
  <c r="C15" i="35"/>
  <c r="D89" i="29"/>
  <c r="D86" i="29"/>
  <c r="C11" i="35"/>
  <c r="D68" i="29"/>
  <c r="D15" i="29"/>
  <c r="D72" i="29"/>
  <c r="D91" i="29"/>
  <c r="D65" i="29"/>
  <c r="D62" i="29"/>
  <c r="D16" i="29"/>
  <c r="D35" i="29"/>
  <c r="D108" i="29"/>
  <c r="D41" i="29"/>
  <c r="D38" i="29"/>
  <c r="C18" i="35"/>
  <c r="D114" i="29"/>
  <c r="D84" i="29"/>
  <c r="C4" i="35"/>
  <c r="D61" i="29"/>
  <c r="D58" i="29"/>
  <c r="D96" i="29"/>
  <c r="D113" i="29"/>
  <c r="D17" i="29"/>
  <c r="D14" i="29"/>
  <c r="D109" i="29"/>
  <c r="C5" i="35"/>
  <c r="D47" i="29"/>
  <c r="D70" i="29"/>
  <c r="D6" i="29"/>
  <c r="D115" i="29"/>
  <c r="D19" i="29"/>
  <c r="D105" i="29"/>
  <c r="D102" i="29"/>
  <c r="D40" i="29"/>
  <c r="D101" i="29"/>
  <c r="D33" i="29"/>
  <c r="D30" i="29"/>
  <c r="C9" i="35"/>
  <c r="D45" i="29"/>
  <c r="D42" i="29"/>
  <c r="D7" i="29"/>
  <c r="D3" i="29"/>
  <c r="D59" i="29"/>
  <c r="D82" i="29"/>
  <c r="D52" i="29"/>
  <c r="D87" i="29"/>
  <c r="D110" i="29"/>
  <c r="D64" i="29"/>
  <c r="D83" i="29"/>
  <c r="D28" i="29"/>
  <c r="D85" i="29"/>
  <c r="D104" i="29"/>
  <c r="C7" i="35"/>
  <c r="D12" i="29"/>
  <c r="D57" i="29"/>
  <c r="D76" i="29"/>
  <c r="C17" i="35"/>
  <c r="D37" i="29"/>
  <c r="D100" i="29"/>
  <c r="D8" i="29"/>
  <c r="D77" i="29"/>
  <c r="D24" i="29"/>
  <c r="D43" i="29"/>
  <c r="D66" i="29"/>
  <c r="D36" i="29"/>
  <c r="D55" i="29"/>
  <c r="D106" i="29"/>
  <c r="D73" i="29"/>
  <c r="D92" i="29"/>
  <c r="C12" i="35"/>
  <c r="D69" i="29"/>
  <c r="D88" i="29"/>
  <c r="C8" i="35"/>
  <c r="D81" i="29"/>
  <c r="D13" i="29"/>
  <c r="D32" i="29"/>
  <c r="P7" i="35"/>
  <c r="D111" i="29"/>
  <c r="D31" i="29"/>
  <c r="D54" i="29"/>
  <c r="D107" i="29"/>
  <c r="D10" i="29"/>
  <c r="D78" i="29"/>
  <c r="C3" i="35"/>
  <c r="D51" i="29"/>
  <c r="D74" i="29"/>
  <c r="D27" i="29"/>
  <c r="D116" i="29"/>
  <c r="D20" i="29"/>
  <c r="D93" i="29"/>
  <c r="D90" i="29"/>
  <c r="D44" i="29"/>
  <c r="D63" i="29"/>
  <c r="D11" i="29"/>
  <c r="C10" i="35"/>
  <c r="D5" i="29"/>
  <c r="D26" i="29"/>
  <c r="D95" i="29"/>
  <c r="D118" i="29"/>
  <c r="D34" i="29"/>
  <c r="C14" i="35"/>
  <c r="D23" i="29"/>
  <c r="D46" i="29"/>
  <c r="S6" i="35" l="1"/>
  <c r="A21" i="35"/>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G16" i="35"/>
  <c r="E3" i="35"/>
  <c r="G3" i="35"/>
  <c r="B4" i="35" s="1"/>
  <c r="I6" i="29"/>
  <c r="I5" i="29"/>
  <c r="I7" i="29"/>
  <c r="I3" i="29"/>
  <c r="G5" i="35"/>
  <c r="G6" i="35" s="1"/>
  <c r="G7" i="35" s="1"/>
  <c r="G8" i="35" s="1"/>
  <c r="G9" i="35" s="1"/>
  <c r="G10" i="35" s="1"/>
  <c r="G11" i="35" s="1"/>
  <c r="G12" i="35" s="1"/>
  <c r="G13" i="35" s="1"/>
  <c r="G14" i="35" s="1"/>
  <c r="G15" i="35" s="1"/>
  <c r="G17" i="35" s="1"/>
  <c r="G18" i="35" s="1"/>
  <c r="G19" i="35" s="1"/>
  <c r="G4" i="35"/>
  <c r="D4" i="35"/>
  <c r="E4" i="35" s="1"/>
  <c r="D5" i="35" s="1"/>
  <c r="E5" i="35" s="1"/>
  <c r="D6" i="35" s="1"/>
  <c r="E6" i="35" s="1"/>
  <c r="D7" i="35" s="1"/>
  <c r="E7" i="35" s="1"/>
  <c r="D8" i="35" s="1"/>
  <c r="E8" i="35" s="1"/>
  <c r="D9" i="35" s="1"/>
  <c r="E9" i="35" s="1"/>
  <c r="D10" i="35" s="1"/>
  <c r="E10" i="35" s="1"/>
  <c r="D11" i="35" s="1"/>
  <c r="E11" i="35" s="1"/>
  <c r="D12" i="35" s="1"/>
  <c r="E12" i="35" s="1"/>
  <c r="D13" i="35" s="1"/>
  <c r="E13" i="35" s="1"/>
  <c r="D14" i="35" s="1"/>
  <c r="E14" i="35" s="1"/>
  <c r="D15" i="35" s="1"/>
  <c r="I2" i="29"/>
  <c r="J4" i="35"/>
  <c r="I4" i="29"/>
  <c r="E15" i="35" l="1"/>
  <c r="E16" i="35" s="1"/>
  <c r="D16" i="35"/>
  <c r="A43" i="35"/>
  <c r="A44" i="35" s="1"/>
  <c r="A45" i="35" s="1"/>
  <c r="A46" i="35" s="1"/>
  <c r="A47" i="35" s="1"/>
  <c r="A48" i="35" s="1"/>
  <c r="A49" i="35" s="1"/>
  <c r="A50" i="35" s="1"/>
  <c r="T42" i="35"/>
  <c r="U42" i="35" s="1"/>
  <c r="D17" i="35"/>
  <c r="E17" i="35" s="1"/>
  <c r="D18" i="35" s="1"/>
  <c r="E18" i="35" s="1"/>
  <c r="D19" i="35" s="1"/>
  <c r="E19" i="35" s="1"/>
  <c r="K4" i="35"/>
  <c r="L4" i="35"/>
  <c r="M4" i="35" s="1"/>
  <c r="J5" i="35"/>
  <c r="F20" i="35"/>
  <c r="B20" i="35" s="1"/>
  <c r="C20" i="35"/>
  <c r="T20" i="35"/>
  <c r="U20" i="35" s="1"/>
  <c r="D20" i="35" l="1"/>
  <c r="E20" i="35" s="1"/>
  <c r="J6" i="35"/>
  <c r="L5" i="35"/>
  <c r="M5" i="35" s="1"/>
  <c r="K5" i="35"/>
  <c r="G20" i="35"/>
  <c r="T21" i="35"/>
  <c r="U21" i="35" s="1"/>
  <c r="F21" i="35"/>
  <c r="B21" i="35" s="1"/>
  <c r="C21" i="35"/>
  <c r="G21" i="35" l="1"/>
  <c r="T22" i="35"/>
  <c r="U22" i="35" s="1"/>
  <c r="F22" i="35"/>
  <c r="B22" i="35" s="1"/>
  <c r="C22" i="35"/>
  <c r="J7" i="35"/>
  <c r="K6" i="35"/>
  <c r="L6" i="35"/>
  <c r="M6" i="35" s="1"/>
  <c r="D21" i="35"/>
  <c r="E21" i="35" s="1"/>
  <c r="J8" i="35" l="1"/>
  <c r="L7" i="35"/>
  <c r="M7" i="35" s="1"/>
  <c r="K7" i="35"/>
  <c r="T23" i="35"/>
  <c r="U23" i="35" s="1"/>
  <c r="F23" i="35"/>
  <c r="B23" i="35" s="1"/>
  <c r="C23" i="35"/>
  <c r="D22" i="35"/>
  <c r="E22" i="35" s="1"/>
  <c r="G22" i="35"/>
  <c r="D23" i="35" l="1"/>
  <c r="E23" i="35" s="1"/>
  <c r="G23" i="35"/>
  <c r="F24" i="35"/>
  <c r="B24" i="35" s="1"/>
  <c r="T24" i="35"/>
  <c r="U24" i="35" s="1"/>
  <c r="C24" i="35"/>
  <c r="L8" i="35"/>
  <c r="M8" i="35" s="1"/>
  <c r="K8" i="35"/>
  <c r="J9" i="35"/>
  <c r="G24" i="35" l="1"/>
  <c r="D24" i="35"/>
  <c r="E24" i="35" s="1"/>
  <c r="J10" i="35"/>
  <c r="L9" i="35"/>
  <c r="M9" i="35" s="1"/>
  <c r="K9" i="35"/>
  <c r="C25" i="35"/>
  <c r="F25" i="35"/>
  <c r="B25" i="35" s="1"/>
  <c r="T25" i="35"/>
  <c r="U25" i="35" s="1"/>
  <c r="C26" i="35" l="1"/>
  <c r="F26" i="35"/>
  <c r="B26" i="35" s="1"/>
  <c r="T26" i="35"/>
  <c r="U26" i="35" s="1"/>
  <c r="G25" i="35"/>
  <c r="D25" i="35"/>
  <c r="E25" i="35" s="1"/>
  <c r="J11" i="35"/>
  <c r="L10" i="35"/>
  <c r="M10" i="35" s="1"/>
  <c r="K10" i="35"/>
  <c r="J12" i="35" l="1"/>
  <c r="K11" i="35"/>
  <c r="L11" i="35"/>
  <c r="M11" i="35" s="1"/>
  <c r="T27" i="35"/>
  <c r="U27" i="35" s="1"/>
  <c r="F27" i="35"/>
  <c r="B27" i="35" s="1"/>
  <c r="C27" i="35"/>
  <c r="G26" i="35"/>
  <c r="D26" i="35"/>
  <c r="E26" i="35" s="1"/>
  <c r="F28" i="35" l="1"/>
  <c r="B28" i="35" s="1"/>
  <c r="T28" i="35"/>
  <c r="U28" i="35" s="1"/>
  <c r="C28" i="35"/>
  <c r="D27" i="35"/>
  <c r="E27" i="35" s="1"/>
  <c r="G27" i="35"/>
  <c r="J13" i="35"/>
  <c r="L12" i="35"/>
  <c r="M12" i="35" s="1"/>
  <c r="K12" i="35"/>
  <c r="D28" i="35" l="1"/>
  <c r="E28" i="35" s="1"/>
  <c r="J14" i="35"/>
  <c r="K13" i="35"/>
  <c r="L13" i="35"/>
  <c r="M13" i="35" s="1"/>
  <c r="C29" i="35"/>
  <c r="F29" i="35"/>
  <c r="B29" i="35" s="1"/>
  <c r="T29" i="35"/>
  <c r="U29" i="35" s="1"/>
  <c r="G28" i="35"/>
  <c r="C30" i="35" l="1"/>
  <c r="T30" i="35"/>
  <c r="U30" i="35" s="1"/>
  <c r="F30" i="35"/>
  <c r="B30" i="35" s="1"/>
  <c r="G29" i="35"/>
  <c r="J15" i="35"/>
  <c r="J16" i="35" s="1"/>
  <c r="L14" i="35"/>
  <c r="M14" i="35" s="1"/>
  <c r="K14" i="35"/>
  <c r="D29" i="35"/>
  <c r="E29" i="35" s="1"/>
  <c r="L16" i="35" l="1"/>
  <c r="M16" i="35" s="1"/>
  <c r="K16" i="35"/>
  <c r="G30" i="35"/>
  <c r="T31" i="35"/>
  <c r="U31" i="35" s="1"/>
  <c r="F31" i="35"/>
  <c r="B31" i="35" s="1"/>
  <c r="C31" i="35"/>
  <c r="L15" i="35"/>
  <c r="M15" i="35" s="1"/>
  <c r="D30" i="35"/>
  <c r="E30" i="35" s="1"/>
  <c r="G31" i="35" l="1"/>
  <c r="J17" i="35"/>
  <c r="F32" i="35"/>
  <c r="B32" i="35" s="1"/>
  <c r="T32" i="35"/>
  <c r="U32" i="35" s="1"/>
  <c r="C32" i="35"/>
  <c r="D31" i="35"/>
  <c r="E31" i="35" s="1"/>
  <c r="D32" i="35" l="1"/>
  <c r="E32" i="35" s="1"/>
  <c r="C33" i="35"/>
  <c r="F33" i="35"/>
  <c r="B33" i="35" s="1"/>
  <c r="T33" i="35"/>
  <c r="U33" i="35" s="1"/>
  <c r="K17" i="35"/>
  <c r="J18" i="35"/>
  <c r="L17" i="35"/>
  <c r="M17" i="35" s="1"/>
  <c r="G32" i="35"/>
  <c r="G33" i="35" l="1"/>
  <c r="D33" i="35"/>
  <c r="E33" i="35" s="1"/>
  <c r="J19" i="35"/>
  <c r="L18" i="35"/>
  <c r="M18" i="35" s="1"/>
  <c r="K18" i="35"/>
  <c r="C34" i="35"/>
  <c r="F34" i="35"/>
  <c r="B34" i="35" s="1"/>
  <c r="T34" i="35"/>
  <c r="U34" i="35" s="1"/>
  <c r="G34" i="35" l="1"/>
  <c r="J20" i="35"/>
  <c r="K19" i="35"/>
  <c r="L19" i="35"/>
  <c r="M19" i="35" s="1"/>
  <c r="D34" i="35"/>
  <c r="E34" i="35" s="1"/>
  <c r="T35" i="35"/>
  <c r="U35" i="35" s="1"/>
  <c r="F35" i="35"/>
  <c r="B35" i="35" s="1"/>
  <c r="C35" i="35"/>
  <c r="G35" i="35" l="1"/>
  <c r="F36" i="35"/>
  <c r="B36" i="35" s="1"/>
  <c r="T36" i="35"/>
  <c r="U36" i="35" s="1"/>
  <c r="C36" i="35"/>
  <c r="K20" i="35"/>
  <c r="L20" i="35"/>
  <c r="M20" i="35" s="1"/>
  <c r="J21" i="35"/>
  <c r="D35" i="35"/>
  <c r="E35" i="35" s="1"/>
  <c r="J22" i="35" l="1"/>
  <c r="L21" i="35"/>
  <c r="M21" i="35" s="1"/>
  <c r="K21" i="35"/>
  <c r="C37" i="35"/>
  <c r="F37" i="35"/>
  <c r="B37" i="35" s="1"/>
  <c r="T37" i="35"/>
  <c r="U37" i="35" s="1"/>
  <c r="G36" i="35"/>
  <c r="D36" i="35"/>
  <c r="E36" i="35" s="1"/>
  <c r="D37" i="35" l="1"/>
  <c r="E37" i="35" s="1"/>
  <c r="C38" i="35"/>
  <c r="T38" i="35"/>
  <c r="U38" i="35" s="1"/>
  <c r="F38" i="35"/>
  <c r="G37" i="35"/>
  <c r="J23" i="35"/>
  <c r="K22" i="35"/>
  <c r="L22" i="35"/>
  <c r="M22" i="35" s="1"/>
  <c r="B38" i="35" l="1"/>
  <c r="G38" i="35" s="1"/>
  <c r="D38" i="35"/>
  <c r="E38" i="35" s="1"/>
  <c r="J24" i="35"/>
  <c r="L23" i="35"/>
  <c r="M23" i="35" s="1"/>
  <c r="K23" i="35"/>
  <c r="T39" i="35"/>
  <c r="U39" i="35" s="1"/>
  <c r="F39" i="35"/>
  <c r="B39" i="35" s="1"/>
  <c r="C39" i="35"/>
  <c r="D39" i="35" l="1"/>
  <c r="E39" i="35" s="1"/>
  <c r="F40" i="35"/>
  <c r="B40" i="35" s="1"/>
  <c r="T40" i="35"/>
  <c r="U40" i="35" s="1"/>
  <c r="C40" i="35"/>
  <c r="J25" i="35"/>
  <c r="K24" i="35"/>
  <c r="L24" i="35"/>
  <c r="M24" i="35" s="1"/>
  <c r="G39" i="35"/>
  <c r="L25" i="35" l="1"/>
  <c r="M25" i="35" s="1"/>
  <c r="J26" i="35"/>
  <c r="K25" i="35"/>
  <c r="C41" i="35"/>
  <c r="F41" i="35"/>
  <c r="B41" i="35" s="1"/>
  <c r="T41" i="35"/>
  <c r="U41" i="35" s="1"/>
  <c r="G40" i="35"/>
  <c r="D40" i="35"/>
  <c r="E40" i="35" s="1"/>
  <c r="D41" i="35" l="1"/>
  <c r="E41" i="35" s="1"/>
  <c r="C42" i="35"/>
  <c r="F42" i="35"/>
  <c r="B42" i="35" s="1"/>
  <c r="J27" i="35"/>
  <c r="K26" i="35"/>
  <c r="L26" i="35"/>
  <c r="M26" i="35" s="1"/>
  <c r="I2" i="35"/>
  <c r="P2" i="35"/>
  <c r="S2" i="35" l="1"/>
  <c r="J28" i="35"/>
  <c r="L27" i="35"/>
  <c r="M27" i="35" s="1"/>
  <c r="K27" i="35"/>
  <c r="G41" i="35"/>
  <c r="F43" i="35"/>
  <c r="B43" i="35" s="1"/>
  <c r="C43" i="35"/>
  <c r="D42" i="35"/>
  <c r="E42" i="35" s="1"/>
  <c r="P8" i="35" l="1"/>
  <c r="G42" i="35"/>
  <c r="G43" i="35" s="1"/>
  <c r="D43" i="35"/>
  <c r="E43" i="35" s="1"/>
  <c r="L28" i="35"/>
  <c r="M28" i="35" s="1"/>
  <c r="J29" i="35"/>
  <c r="K28" i="35"/>
  <c r="F44" i="35"/>
  <c r="B44" i="35" s="1"/>
  <c r="C44" i="35"/>
  <c r="G44" i="35" l="1"/>
  <c r="D44" i="35"/>
  <c r="E44" i="35" s="1"/>
  <c r="K29" i="35"/>
  <c r="J30" i="35"/>
  <c r="L29" i="35"/>
  <c r="M29" i="35" s="1"/>
  <c r="C11" i="36"/>
  <c r="Q11" i="36"/>
  <c r="E11" i="36"/>
  <c r="F11" i="36"/>
  <c r="D11" i="36"/>
  <c r="A12" i="36"/>
  <c r="B13" i="36" s="1"/>
  <c r="C45" i="35"/>
  <c r="F45" i="35"/>
  <c r="B45" i="35" s="1"/>
  <c r="D45" i="35" l="1"/>
  <c r="E45" i="35" s="1"/>
  <c r="J31" i="35"/>
  <c r="K30" i="35"/>
  <c r="L30" i="35"/>
  <c r="M30" i="35" s="1"/>
  <c r="Q12" i="36"/>
  <c r="F12" i="36"/>
  <c r="C12" i="36"/>
  <c r="D12" i="36"/>
  <c r="E12" i="36"/>
  <c r="C46" i="35"/>
  <c r="F46" i="35"/>
  <c r="B46" i="35" s="1"/>
  <c r="G45" i="35"/>
  <c r="G46" i="35" l="1"/>
  <c r="F47" i="35"/>
  <c r="B47" i="35" s="1"/>
  <c r="C47" i="35"/>
  <c r="J32" i="35"/>
  <c r="K31" i="35"/>
  <c r="L31" i="35"/>
  <c r="M31" i="35" s="1"/>
  <c r="D46" i="35"/>
  <c r="E46" i="35" s="1"/>
  <c r="A13" i="36"/>
  <c r="B14" i="36" s="1"/>
  <c r="G47" i="35" l="1"/>
  <c r="A14" i="36"/>
  <c r="B15" i="36" s="1"/>
  <c r="K32" i="35"/>
  <c r="J33" i="35"/>
  <c r="L32" i="35"/>
  <c r="M32" i="35" s="1"/>
  <c r="D47" i="35"/>
  <c r="E47" i="35" s="1"/>
  <c r="D13" i="36"/>
  <c r="Q13" i="36"/>
  <c r="E13" i="36"/>
  <c r="F13" i="36"/>
  <c r="C13" i="36"/>
  <c r="F48" i="35"/>
  <c r="B48" i="35" s="1"/>
  <c r="C48" i="35"/>
  <c r="A15" i="36" l="1"/>
  <c r="B16" i="36" s="1"/>
  <c r="G48" i="35"/>
  <c r="E14" i="36"/>
  <c r="Q14" i="36"/>
  <c r="D14" i="36"/>
  <c r="C14" i="36"/>
  <c r="F14" i="36"/>
  <c r="L33" i="35"/>
  <c r="M33" i="35" s="1"/>
  <c r="J34" i="35"/>
  <c r="K33" i="35"/>
  <c r="D48" i="35"/>
  <c r="E48" i="35" s="1"/>
  <c r="C49" i="35"/>
  <c r="F49" i="35"/>
  <c r="B49" i="35" s="1"/>
  <c r="G49" i="35" l="1"/>
  <c r="C50" i="35"/>
  <c r="F50" i="35"/>
  <c r="B50" i="35" s="1"/>
  <c r="D49" i="35"/>
  <c r="E49" i="35" s="1"/>
  <c r="J35" i="35"/>
  <c r="L34" i="35"/>
  <c r="M34" i="35" s="1"/>
  <c r="K34" i="35"/>
  <c r="E15" i="36"/>
  <c r="F15" i="36"/>
  <c r="Q15" i="36"/>
  <c r="D15" i="36"/>
  <c r="C15" i="36"/>
  <c r="A16" i="36" l="1"/>
  <c r="B17" i="36" s="1"/>
  <c r="L35" i="35"/>
  <c r="M35" i="35" s="1"/>
  <c r="J36" i="35"/>
  <c r="K35" i="35"/>
  <c r="G50" i="35"/>
  <c r="P4" i="35" s="1"/>
  <c r="I4" i="35"/>
  <c r="D50" i="35"/>
  <c r="E50" i="35" s="1"/>
  <c r="S4" i="35" l="1"/>
  <c r="A17" i="36"/>
  <c r="B18" i="36" s="1"/>
  <c r="L36" i="35"/>
  <c r="M36" i="35" s="1"/>
  <c r="K36" i="35"/>
  <c r="J37" i="35"/>
  <c r="F16" i="36"/>
  <c r="C16" i="36"/>
  <c r="Q16" i="36"/>
  <c r="D16" i="36"/>
  <c r="E16" i="36"/>
  <c r="D17" i="36" l="1"/>
  <c r="E17" i="36"/>
  <c r="Q17" i="36"/>
  <c r="F17" i="36"/>
  <c r="C17" i="36"/>
  <c r="J38" i="35"/>
  <c r="L37" i="35"/>
  <c r="M37" i="35" s="1"/>
  <c r="K37" i="35"/>
  <c r="J39" i="35" l="1"/>
  <c r="K38" i="35"/>
  <c r="L38" i="35"/>
  <c r="M38" i="35" s="1"/>
  <c r="A18" i="36"/>
  <c r="B19" i="36" s="1"/>
  <c r="Q18" i="36" l="1"/>
  <c r="D18" i="36"/>
  <c r="E18" i="36"/>
  <c r="C18" i="36"/>
  <c r="F18" i="36"/>
  <c r="L39" i="35"/>
  <c r="M39" i="35" s="1"/>
  <c r="K39" i="35"/>
  <c r="A19" i="36" l="1"/>
  <c r="B20" i="36" s="1"/>
  <c r="F19" i="36" l="1"/>
  <c r="D19" i="36"/>
  <c r="C19" i="36"/>
  <c r="Q19" i="36"/>
  <c r="E19" i="36"/>
  <c r="A20" i="36" l="1"/>
  <c r="B21" i="36" s="1"/>
  <c r="A21" i="36" l="1"/>
  <c r="B22" i="36" s="1"/>
  <c r="Q20" i="36"/>
  <c r="F20" i="36"/>
  <c r="D20" i="36"/>
  <c r="C20" i="36"/>
  <c r="E20" i="36"/>
  <c r="Q21" i="36" l="1"/>
  <c r="F21" i="36"/>
  <c r="D21" i="36"/>
  <c r="E21" i="36"/>
  <c r="C21" i="36"/>
  <c r="A22" i="36" l="1"/>
  <c r="B23" i="36" s="1"/>
  <c r="A23" i="36" l="1"/>
  <c r="B24" i="36" s="1"/>
  <c r="C22" i="36"/>
  <c r="Q22" i="36"/>
  <c r="F22" i="36"/>
  <c r="E22" i="36"/>
  <c r="D22" i="36"/>
  <c r="D23" i="36" l="1"/>
  <c r="F23" i="36"/>
  <c r="E23" i="36"/>
  <c r="Q23" i="36"/>
  <c r="C23" i="36"/>
  <c r="A24" i="36" l="1"/>
  <c r="B25" i="36" s="1"/>
  <c r="A25" i="36" l="1"/>
  <c r="B26" i="36" s="1"/>
  <c r="Q24" i="36"/>
  <c r="D24" i="36"/>
  <c r="C24" i="36"/>
  <c r="F24" i="36"/>
  <c r="E24" i="36"/>
  <c r="E25" i="36" l="1"/>
  <c r="F25" i="36"/>
  <c r="Q25" i="36"/>
  <c r="D25" i="36"/>
  <c r="C25" i="36"/>
  <c r="A26" i="36" l="1"/>
  <c r="B27" i="36" s="1"/>
  <c r="E26" i="36" l="1"/>
  <c r="C26" i="36"/>
  <c r="F26" i="36"/>
  <c r="Q26" i="36"/>
  <c r="D26" i="36"/>
  <c r="A27" i="36" l="1"/>
  <c r="B28" i="36" s="1"/>
  <c r="F27" i="36" l="1"/>
  <c r="C27" i="36"/>
  <c r="D27" i="36"/>
  <c r="E27" i="36"/>
  <c r="Q27" i="36"/>
  <c r="A28" i="36" l="1"/>
  <c r="B29" i="36" s="1"/>
  <c r="A29" i="36" l="1"/>
  <c r="B30" i="36" s="1"/>
  <c r="C28" i="36"/>
  <c r="Q28" i="36"/>
  <c r="D28" i="36"/>
  <c r="F28" i="36"/>
  <c r="E28" i="36"/>
  <c r="E29" i="36" l="1"/>
  <c r="Q29" i="36"/>
  <c r="C29" i="36"/>
  <c r="F29" i="36"/>
  <c r="D29" i="36"/>
  <c r="A30" i="36" l="1"/>
  <c r="B31" i="36" s="1"/>
  <c r="A31" i="36" l="1"/>
  <c r="B32" i="36" s="1"/>
  <c r="E30" i="36"/>
  <c r="D30" i="36"/>
  <c r="Q30" i="36"/>
  <c r="F30" i="36"/>
  <c r="C30" i="36"/>
  <c r="D31" i="36" l="1"/>
  <c r="Q31" i="36"/>
  <c r="E31" i="36"/>
  <c r="F31" i="36"/>
  <c r="C31" i="36"/>
  <c r="A32" i="36" l="1"/>
  <c r="B33" i="36" s="1"/>
  <c r="A33" i="36" l="1"/>
  <c r="B34" i="36" s="1"/>
  <c r="E32" i="36"/>
  <c r="D32" i="36"/>
  <c r="F32" i="36"/>
  <c r="C32" i="36"/>
  <c r="Q32" i="36"/>
  <c r="C33" i="36" l="1"/>
  <c r="F33" i="36"/>
  <c r="Q33" i="36"/>
  <c r="E33" i="36"/>
  <c r="D33" i="36"/>
  <c r="A34" i="36" l="1"/>
  <c r="B35" i="36" s="1"/>
  <c r="C34" i="36" l="1"/>
  <c r="F34" i="36"/>
  <c r="E34" i="36"/>
  <c r="Q34" i="36"/>
  <c r="D34" i="36"/>
  <c r="A35" i="36" l="1"/>
  <c r="B36" i="36" s="1"/>
  <c r="Q35" i="36" l="1"/>
  <c r="C35" i="36"/>
  <c r="E35" i="36"/>
  <c r="F35" i="36"/>
  <c r="D35" i="36"/>
  <c r="A36" i="36" l="1"/>
  <c r="B37" i="36" s="1"/>
  <c r="A37" i="36" l="1"/>
  <c r="B38" i="36" s="1"/>
  <c r="C36" i="36"/>
  <c r="F36" i="36"/>
  <c r="Q36" i="36"/>
  <c r="E36" i="36"/>
  <c r="D36" i="36"/>
  <c r="E37" i="36" l="1"/>
  <c r="D37" i="36"/>
  <c r="Q37" i="36"/>
  <c r="F37" i="36"/>
  <c r="C37" i="36"/>
  <c r="A38" i="36" l="1"/>
  <c r="B39" i="36" s="1"/>
  <c r="A39" i="36" l="1"/>
  <c r="B40" i="36" s="1"/>
  <c r="E38" i="36"/>
  <c r="D38" i="36"/>
  <c r="Q38" i="36"/>
  <c r="C38" i="36"/>
  <c r="F38" i="36"/>
  <c r="F39" i="36" l="1"/>
  <c r="E39" i="36"/>
  <c r="D39" i="36"/>
  <c r="C39" i="36"/>
  <c r="Q39" i="36"/>
  <c r="A40" i="36" l="1"/>
  <c r="B41" i="36" s="1"/>
  <c r="A41" i="36" l="1"/>
  <c r="E40" i="36"/>
  <c r="D40" i="36"/>
  <c r="C40" i="36"/>
  <c r="F40" i="36"/>
  <c r="Q40" i="36"/>
  <c r="D41" i="36" l="1"/>
  <c r="C41" i="36"/>
  <c r="F41" i="36"/>
  <c r="E41" i="36"/>
  <c r="Q41" i="36"/>
</calcChain>
</file>

<file path=xl/comments1.xml><?xml version="1.0" encoding="utf-8"?>
<comments xmlns="http://schemas.openxmlformats.org/spreadsheetml/2006/main">
  <authors>
    <author>Windows xp sp2 Full</author>
  </authors>
  <commentList>
    <comment ref="I6" authorId="0">
      <text>
        <r>
          <rPr>
            <b/>
            <sz val="8"/>
            <color indexed="81"/>
            <rFont val="Tahoma"/>
            <family val="2"/>
          </rPr>
          <t>Nhập số thí sinh trong mỗi phòng</t>
        </r>
      </text>
    </comment>
    <comment ref="P6" authorId="0">
      <text>
        <r>
          <rPr>
            <b/>
            <sz val="8"/>
            <color indexed="81"/>
            <rFont val="Tahoma"/>
            <family val="2"/>
          </rPr>
          <t>Nhập số thí sinh trong mỗi phòng</t>
        </r>
      </text>
    </comment>
    <comment ref="I9" authorId="0">
      <text>
        <r>
          <rPr>
            <b/>
            <sz val="8"/>
            <color indexed="81"/>
            <rFont val="Tahoma"/>
            <family val="2"/>
          </rPr>
          <t>Nhập số thí sinh trong mỗi phòng</t>
        </r>
      </text>
    </comment>
    <comment ref="P9" authorId="0">
      <text>
        <r>
          <rPr>
            <b/>
            <sz val="8"/>
            <color indexed="81"/>
            <rFont val="Tahoma"/>
            <family val="2"/>
          </rPr>
          <t>Nhập số thí sinh trong mỗi phòng</t>
        </r>
      </text>
    </comment>
    <comment ref="I10" authorId="0">
      <text>
        <r>
          <rPr>
            <b/>
            <sz val="8"/>
            <color indexed="81"/>
            <rFont val="Tahoma"/>
            <family val="2"/>
          </rPr>
          <t>Nhập số thí sinh trong mỗi phòng</t>
        </r>
      </text>
    </comment>
    <comment ref="P10" authorId="0">
      <text>
        <r>
          <rPr>
            <b/>
            <sz val="8"/>
            <color indexed="81"/>
            <rFont val="Tahoma"/>
            <family val="2"/>
          </rPr>
          <t>Nhập số thí sinh trong mỗi phòng</t>
        </r>
      </text>
    </comment>
  </commentList>
</comments>
</file>

<file path=xl/sharedStrings.xml><?xml version="1.0" encoding="utf-8"?>
<sst xmlns="http://schemas.openxmlformats.org/spreadsheetml/2006/main" count="7399" uniqueCount="2122">
  <si>
    <t>Ghi chó</t>
  </si>
  <si>
    <t>10A1</t>
  </si>
  <si>
    <t>10A2</t>
  </si>
  <si>
    <t>Nam</t>
  </si>
  <si>
    <t>10A3</t>
  </si>
  <si>
    <t>10A5</t>
  </si>
  <si>
    <t>10A4</t>
  </si>
  <si>
    <t>10A6</t>
  </si>
  <si>
    <t>10A7</t>
  </si>
  <si>
    <t>10A8</t>
  </si>
  <si>
    <t>11A1</t>
  </si>
  <si>
    <t>11A2</t>
  </si>
  <si>
    <t>11A5</t>
  </si>
  <si>
    <t>11A3</t>
  </si>
  <si>
    <t>11A4</t>
  </si>
  <si>
    <t>11A6</t>
  </si>
  <si>
    <t>11A7</t>
  </si>
  <si>
    <t>11A8</t>
  </si>
  <si>
    <t>Toán</t>
  </si>
  <si>
    <t>Văn</t>
  </si>
  <si>
    <t>Cộng</t>
  </si>
  <si>
    <t>TB</t>
  </si>
  <si>
    <t>Hiệp</t>
  </si>
  <si>
    <t>Anh</t>
  </si>
  <si>
    <t>%</t>
  </si>
  <si>
    <t>SL</t>
  </si>
  <si>
    <t>TB trë lªn</t>
  </si>
  <si>
    <t>KÐm</t>
  </si>
  <si>
    <t>YÕu</t>
  </si>
  <si>
    <t>Kh¸</t>
  </si>
  <si>
    <t>Giái</t>
  </si>
  <si>
    <t>SÜ sè</t>
  </si>
  <si>
    <t>M«n</t>
  </si>
  <si>
    <t>Líp</t>
  </si>
  <si>
    <t>**************************</t>
  </si>
  <si>
    <t>Tr­êng THPT TiÕn ThÞnh</t>
  </si>
  <si>
    <t>Lý</t>
  </si>
  <si>
    <t>12XH5</t>
  </si>
  <si>
    <t>17/11/2002</t>
  </si>
  <si>
    <t>06/12/2002</t>
  </si>
  <si>
    <t>03/09/2002</t>
  </si>
  <si>
    <t>01/09/2002</t>
  </si>
  <si>
    <t>31/05/2002</t>
  </si>
  <si>
    <t>30/12/2002</t>
  </si>
  <si>
    <t>31/03/2002</t>
  </si>
  <si>
    <t>01/04/2002</t>
  </si>
  <si>
    <t>17/08/2002</t>
  </si>
  <si>
    <t>20/11/2002</t>
  </si>
  <si>
    <t>14/01/2002</t>
  </si>
  <si>
    <t>18/12/2002</t>
  </si>
  <si>
    <t>18/05/2002</t>
  </si>
  <si>
    <t>22/06/2002</t>
  </si>
  <si>
    <t>16/05/2002</t>
  </si>
  <si>
    <t>10/01/2002</t>
  </si>
  <si>
    <t>27/02/2002</t>
  </si>
  <si>
    <t>19/08/2002</t>
  </si>
  <si>
    <t>19/07/2002</t>
  </si>
  <si>
    <t>17/02/2002</t>
  </si>
  <si>
    <t>07/11/2002</t>
  </si>
  <si>
    <t>05/07/2002</t>
  </si>
  <si>
    <t>09/10/2002</t>
  </si>
  <si>
    <t>09/07/2002</t>
  </si>
  <si>
    <t>02/12/2002</t>
  </si>
  <si>
    <t>13/05/2002</t>
  </si>
  <si>
    <t>10/03/2002</t>
  </si>
  <si>
    <t>29/03/2002</t>
  </si>
  <si>
    <t>23/06/2002</t>
  </si>
  <si>
    <t>07/09/2002</t>
  </si>
  <si>
    <t>21/11/2002</t>
  </si>
  <si>
    <t>08/06/2002</t>
  </si>
  <si>
    <t>20/02/2002</t>
  </si>
  <si>
    <t>27/04/2002</t>
  </si>
  <si>
    <t>31/01/2002</t>
  </si>
  <si>
    <t>02/08/2002</t>
  </si>
  <si>
    <t>06/03/2002</t>
  </si>
  <si>
    <t>24/12/2002</t>
  </si>
  <si>
    <t>12/01/2002</t>
  </si>
  <si>
    <t>10/02/2002</t>
  </si>
  <si>
    <t>14/02/2002</t>
  </si>
  <si>
    <t>12/11/2002</t>
  </si>
  <si>
    <t>16/06/2002</t>
  </si>
  <si>
    <t>30/01/2002</t>
  </si>
  <si>
    <t>13/12/2002</t>
  </si>
  <si>
    <t>03/11/2002</t>
  </si>
  <si>
    <t>01/06/2002</t>
  </si>
  <si>
    <t>01/08/2002</t>
  </si>
  <si>
    <t>11/11/2002</t>
  </si>
  <si>
    <t>30/10/2002</t>
  </si>
  <si>
    <t>18/08/2002</t>
  </si>
  <si>
    <t>08/09/2002</t>
  </si>
  <si>
    <t>24/09/2002</t>
  </si>
  <si>
    <t>02/09/2002</t>
  </si>
  <si>
    <t>29/05/2001</t>
  </si>
  <si>
    <t>01/03/2002</t>
  </si>
  <si>
    <t>25/09/2002</t>
  </si>
  <si>
    <t>10/09/2002</t>
  </si>
  <si>
    <t>15/01/2002</t>
  </si>
  <si>
    <t>23/08/2002</t>
  </si>
  <si>
    <t>13/11/2002</t>
  </si>
  <si>
    <t>13/07/2002</t>
  </si>
  <si>
    <t>30/07/2002</t>
  </si>
  <si>
    <t>18/10/2002</t>
  </si>
  <si>
    <t>24/02/2002</t>
  </si>
  <si>
    <t>29/01/2002</t>
  </si>
  <si>
    <t>23/04/2002</t>
  </si>
  <si>
    <t>15/04/2002</t>
  </si>
  <si>
    <t>29/11/2002</t>
  </si>
  <si>
    <t>06/10/2002</t>
  </si>
  <si>
    <t>03/07/2002</t>
  </si>
  <si>
    <t>08/11/2002</t>
  </si>
  <si>
    <t>22/07/2002</t>
  </si>
  <si>
    <t>18/04/2002</t>
  </si>
  <si>
    <t>26/06/2002</t>
  </si>
  <si>
    <t>16/03/2002</t>
  </si>
  <si>
    <t>07/10/2001</t>
  </si>
  <si>
    <t>25/07/2002</t>
  </si>
  <si>
    <t>06/11/2002</t>
  </si>
  <si>
    <t>09/09/2002</t>
  </si>
  <si>
    <t>25/03/2002</t>
  </si>
  <si>
    <t>18/03/2002</t>
  </si>
  <si>
    <t>28/09/2002</t>
  </si>
  <si>
    <t>23/05/2002</t>
  </si>
  <si>
    <t>17/05/2002</t>
  </si>
  <si>
    <t>26/05/2002</t>
  </si>
  <si>
    <t>06/06/2002</t>
  </si>
  <si>
    <t>28/11/2002</t>
  </si>
  <si>
    <t>28/05/2002</t>
  </si>
  <si>
    <t>23/12/2002</t>
  </si>
  <si>
    <t>08/04/2001</t>
  </si>
  <si>
    <t>07/02/2002</t>
  </si>
  <si>
    <t>09/06/2002</t>
  </si>
  <si>
    <t>14/09/2002</t>
  </si>
  <si>
    <t>08/12/2002</t>
  </si>
  <si>
    <t>29/07/2002</t>
  </si>
  <si>
    <t>26/03/2002</t>
  </si>
  <si>
    <t>11/04/2002</t>
  </si>
  <si>
    <t>24/10/2002</t>
  </si>
  <si>
    <t>04/09/2002</t>
  </si>
  <si>
    <t>19/09/2002</t>
  </si>
  <si>
    <t>01/11/2002</t>
  </si>
  <si>
    <t>28/07/2002</t>
  </si>
  <si>
    <t>21/05/2002</t>
  </si>
  <si>
    <t>16/09/2002</t>
  </si>
  <si>
    <t>04/12/2002</t>
  </si>
  <si>
    <t>13/02/2002</t>
  </si>
  <si>
    <t>23/09/2002</t>
  </si>
  <si>
    <t>13/10/2002</t>
  </si>
  <si>
    <t>02/06/2002</t>
  </si>
  <si>
    <t>21/09/2002</t>
  </si>
  <si>
    <t>09/11/2002</t>
  </si>
  <si>
    <t>14/05/2002</t>
  </si>
  <si>
    <t>28/06/2002</t>
  </si>
  <si>
    <t>18/06/2002</t>
  </si>
  <si>
    <t>16/07/2002</t>
  </si>
  <si>
    <t>12/09/2002</t>
  </si>
  <si>
    <t>20/08/2002</t>
  </si>
  <si>
    <t>03/01/2002</t>
  </si>
  <si>
    <t>24/07/2002</t>
  </si>
  <si>
    <t>05/10/2002</t>
  </si>
  <si>
    <t>27/12/2002</t>
  </si>
  <si>
    <t>10/07/2002</t>
  </si>
  <si>
    <t>19/12/2001</t>
  </si>
  <si>
    <t>11TN2</t>
  </si>
  <si>
    <t>TN</t>
  </si>
  <si>
    <t>10A9</t>
  </si>
  <si>
    <t>11XH4</t>
  </si>
  <si>
    <t>11TN1</t>
  </si>
  <si>
    <t>11XH2</t>
  </si>
  <si>
    <t>11XH3</t>
  </si>
  <si>
    <t>Ý</t>
  </si>
  <si>
    <t>19/03/2002</t>
  </si>
  <si>
    <t>08/07/2002</t>
  </si>
  <si>
    <t>08/04/2002</t>
  </si>
  <si>
    <t>22/09/2002</t>
  </si>
  <si>
    <t>28/12/2002</t>
  </si>
  <si>
    <t>11/10/2002</t>
  </si>
  <si>
    <t>16/12/2002</t>
  </si>
  <si>
    <t>12/12/2002</t>
  </si>
  <si>
    <t>23/10/2002</t>
  </si>
  <si>
    <t>27/07/2002</t>
  </si>
  <si>
    <t>07/05/2001</t>
  </si>
  <si>
    <t>12/08/2002</t>
  </si>
  <si>
    <t>25/08/2002</t>
  </si>
  <si>
    <t>23/11/2002</t>
  </si>
  <si>
    <t>01/12/2001</t>
  </si>
  <si>
    <t>03/08/2002</t>
  </si>
  <si>
    <t>09/02/2002</t>
  </si>
  <si>
    <t>15/05/2002</t>
  </si>
  <si>
    <t>07/10/2002</t>
  </si>
  <si>
    <t>24/04/2002</t>
  </si>
  <si>
    <t>17/10/2002</t>
  </si>
  <si>
    <t>27/01/2002</t>
  </si>
  <si>
    <t>20/01/2002</t>
  </si>
  <si>
    <t>21/01/2002</t>
  </si>
  <si>
    <t>30/06/2002</t>
  </si>
  <si>
    <t>02/07/2002</t>
  </si>
  <si>
    <t>07/12/2002</t>
  </si>
  <si>
    <t>06/10/2001</t>
  </si>
  <si>
    <t>02/04/2002</t>
  </si>
  <si>
    <t>08/05/2002</t>
  </si>
  <si>
    <t>24/08/2002</t>
  </si>
  <si>
    <t>07/07/2002</t>
  </si>
  <si>
    <t>11/12/2002</t>
  </si>
  <si>
    <t>19/11/2002</t>
  </si>
  <si>
    <t>19/11/2001</t>
  </si>
  <si>
    <t>24/05/2001</t>
  </si>
  <si>
    <t>04/07/2002</t>
  </si>
  <si>
    <t>04/03/2002</t>
  </si>
  <si>
    <t>21/04/2001</t>
  </si>
  <si>
    <t>27/05/2002</t>
  </si>
  <si>
    <t>08/10/2002</t>
  </si>
  <si>
    <t>27/10/2002</t>
  </si>
  <si>
    <t>04/10/2002</t>
  </si>
  <si>
    <t>04/08/2002</t>
  </si>
  <si>
    <t>21/03/2002</t>
  </si>
  <si>
    <t>13/04/2002</t>
  </si>
  <si>
    <t>11/05/2002</t>
  </si>
  <si>
    <t>27/08/2002</t>
  </si>
  <si>
    <t>03/10/2002</t>
  </si>
  <si>
    <t>29/12/2002</t>
  </si>
  <si>
    <t>27/03/2002</t>
  </si>
  <si>
    <t>24/05/2002</t>
  </si>
  <si>
    <t>20/12/2002</t>
  </si>
  <si>
    <t>04/11/2002</t>
  </si>
  <si>
    <t>23/03/2002</t>
  </si>
  <si>
    <t>05/02/2002</t>
  </si>
  <si>
    <t>10/11/2002</t>
  </si>
  <si>
    <t>26/07/2002</t>
  </si>
  <si>
    <t>14/12/2002</t>
  </si>
  <si>
    <t>02/02/2002</t>
  </si>
  <si>
    <t>15/07/2002</t>
  </si>
  <si>
    <t>10/05/2002</t>
  </si>
  <si>
    <t>14/06/2002</t>
  </si>
  <si>
    <t>30/11/2002</t>
  </si>
  <si>
    <t>15/11/2002</t>
  </si>
  <si>
    <t>27/12/2001</t>
  </si>
  <si>
    <t>23/02/2002</t>
  </si>
  <si>
    <t>13/08/2002</t>
  </si>
  <si>
    <t>08/01/2002</t>
  </si>
  <si>
    <t>20/12/2001</t>
  </si>
  <si>
    <t>16/04/2002</t>
  </si>
  <si>
    <t>31/12/2002</t>
  </si>
  <si>
    <t>22/11/2002</t>
  </si>
  <si>
    <t>07/06/2002</t>
  </si>
  <si>
    <t>02/01/2002</t>
  </si>
  <si>
    <t>09/08/2002</t>
  </si>
  <si>
    <t>20/10/2002</t>
  </si>
  <si>
    <t>25/02/2002</t>
  </si>
  <si>
    <t>30/03/2002</t>
  </si>
  <si>
    <t>27/09/2002</t>
  </si>
  <si>
    <t>14/07/2002</t>
  </si>
  <si>
    <t>20/07/2002</t>
  </si>
  <si>
    <t>03/03/2002</t>
  </si>
  <si>
    <t>21/01/2001</t>
  </si>
  <si>
    <t>25/01/2002</t>
  </si>
  <si>
    <t>16/08/2002</t>
  </si>
  <si>
    <t>25/12/2002</t>
  </si>
  <si>
    <t>26/11/2002</t>
  </si>
  <si>
    <t>28/08/2002</t>
  </si>
  <si>
    <t>26/09/2002</t>
  </si>
  <si>
    <t>05/11/2002</t>
  </si>
  <si>
    <t>22/10/2002</t>
  </si>
  <si>
    <t>14/08/2002</t>
  </si>
  <si>
    <t>10/06/2002</t>
  </si>
  <si>
    <t>05/06/2002</t>
  </si>
  <si>
    <t>04/01/2002</t>
  </si>
  <si>
    <t>17/01/2002</t>
  </si>
  <si>
    <t>03/12/2002</t>
  </si>
  <si>
    <t>06/12/2001</t>
  </si>
  <si>
    <t>10/12/2002</t>
  </si>
  <si>
    <t>28/04/2002</t>
  </si>
  <si>
    <t>06/02/2002</t>
  </si>
  <si>
    <t>XH</t>
  </si>
  <si>
    <t>11XH1</t>
  </si>
  <si>
    <t>Phòng</t>
  </si>
  <si>
    <t>SBD</t>
  </si>
  <si>
    <t>Sinh</t>
  </si>
  <si>
    <t>P5</t>
  </si>
  <si>
    <t>Lớp</t>
  </si>
  <si>
    <t>P1</t>
  </si>
  <si>
    <t>P2</t>
  </si>
  <si>
    <t>P3</t>
  </si>
  <si>
    <t>P4</t>
  </si>
  <si>
    <t>P6</t>
  </si>
  <si>
    <t>P7</t>
  </si>
  <si>
    <t>P8</t>
  </si>
  <si>
    <t>P9</t>
  </si>
  <si>
    <t>P10</t>
  </si>
  <si>
    <t>P11</t>
  </si>
  <si>
    <t>P12</t>
  </si>
  <si>
    <t>P13</t>
  </si>
  <si>
    <t>P14</t>
  </si>
  <si>
    <t>P15</t>
  </si>
  <si>
    <t>P16</t>
  </si>
  <si>
    <t>P17</t>
  </si>
  <si>
    <t>P18</t>
  </si>
  <si>
    <t>P19</t>
  </si>
  <si>
    <t>P20</t>
  </si>
  <si>
    <t>P21</t>
  </si>
  <si>
    <t>P22</t>
  </si>
  <si>
    <t>P23</t>
  </si>
  <si>
    <t>P24</t>
  </si>
  <si>
    <t>NS</t>
  </si>
  <si>
    <t>BC HK1</t>
  </si>
  <si>
    <t>11TN3</t>
  </si>
  <si>
    <t>Sáng</t>
  </si>
  <si>
    <t>Họ, đệm</t>
  </si>
  <si>
    <t>Tên</t>
  </si>
  <si>
    <t>Ban cũ</t>
  </si>
  <si>
    <t>NV</t>
  </si>
  <si>
    <t>k10</t>
  </si>
  <si>
    <t>k11</t>
  </si>
  <si>
    <t>Số bài</t>
  </si>
  <si>
    <t>Mã</t>
  </si>
  <si>
    <t>Phục vụ đếm bài theo phòng</t>
  </si>
  <si>
    <t>Mã lớp</t>
  </si>
  <si>
    <t>Mã khối</t>
  </si>
  <si>
    <t>file thong ke chi chay 3 mang, 4 khong chay, nen ma khoi thua</t>
  </si>
  <si>
    <t>Điểm phải là kiểu number</t>
  </si>
  <si>
    <t>Sheet dem bai, lenh sup…(….="0") không chạy mà chỉ là sup…(….=0) sẽ chạy</t>
  </si>
  <si>
    <t>Lưu Thị Anh</t>
  </si>
  <si>
    <t>Thu</t>
  </si>
  <si>
    <t>Trần Thị Kim</t>
  </si>
  <si>
    <t>Băng</t>
  </si>
  <si>
    <t>Nguyễn Minh</t>
  </si>
  <si>
    <t>Quang</t>
  </si>
  <si>
    <t>Trần Thị</t>
  </si>
  <si>
    <t>Thảo</t>
  </si>
  <si>
    <t>Trần Thị Hồng</t>
  </si>
  <si>
    <t>Nhung</t>
  </si>
  <si>
    <t>Nguyễn Thế</t>
  </si>
  <si>
    <t>Kết</t>
  </si>
  <si>
    <t>Đỗ Thị</t>
  </si>
  <si>
    <t>Liễu</t>
  </si>
  <si>
    <t>Nguyễn Thị Minh</t>
  </si>
  <si>
    <t>Hồng</t>
  </si>
  <si>
    <t>Hồ Thị</t>
  </si>
  <si>
    <t>Phương</t>
  </si>
  <si>
    <t>Đoàn Nhật</t>
  </si>
  <si>
    <t>Linh</t>
  </si>
  <si>
    <t>Trần Thị Hoàng</t>
  </si>
  <si>
    <t>Yến</t>
  </si>
  <si>
    <t>Hoàng Thị</t>
  </si>
  <si>
    <t>Duyên</t>
  </si>
  <si>
    <t>Nguyễn Thu</t>
  </si>
  <si>
    <t>Trang</t>
  </si>
  <si>
    <t>Nguyễn Thị</t>
  </si>
  <si>
    <t>Bài</t>
  </si>
  <si>
    <t>Nguyễn Văn</t>
  </si>
  <si>
    <t>Tú</t>
  </si>
  <si>
    <t>Phạm Thị Hồng</t>
  </si>
  <si>
    <t>Đoàn Khánh</t>
  </si>
  <si>
    <t>Trần Thái</t>
  </si>
  <si>
    <t>Dương</t>
  </si>
  <si>
    <t>Thịnh</t>
  </si>
  <si>
    <t>Tuấn</t>
  </si>
  <si>
    <t>Đỗ Thành</t>
  </si>
  <si>
    <t>Trung</t>
  </si>
  <si>
    <t>Ánh</t>
  </si>
  <si>
    <t>Liên</t>
  </si>
  <si>
    <t>Nguyễn Thị Kim</t>
  </si>
  <si>
    <t>Oanh</t>
  </si>
  <si>
    <t>Đỗ Thị Lan</t>
  </si>
  <si>
    <t>Đỗ Đức</t>
  </si>
  <si>
    <t>Thế</t>
  </si>
  <si>
    <t>Nguyễn Trọng</t>
  </si>
  <si>
    <t>Hiểu</t>
  </si>
  <si>
    <t>Trần Ngọc</t>
  </si>
  <si>
    <t>Khánh</t>
  </si>
  <si>
    <t>Đỗ Duy</t>
  </si>
  <si>
    <t>Ngô Tuấn</t>
  </si>
  <si>
    <t>Nguyễn Huy</t>
  </si>
  <si>
    <t>Thủy</t>
  </si>
  <si>
    <t>Hoàng Lê Lan</t>
  </si>
  <si>
    <t>Phạm Trung</t>
  </si>
  <si>
    <t>Kiên</t>
  </si>
  <si>
    <t>Đàm Quốc</t>
  </si>
  <si>
    <t>Huy</t>
  </si>
  <si>
    <t>Đỗ Ngọc</t>
  </si>
  <si>
    <t>Duy</t>
  </si>
  <si>
    <t>Nguyễn Ngọc</t>
  </si>
  <si>
    <t>Hiếu</t>
  </si>
  <si>
    <t>Đỗ Hồng</t>
  </si>
  <si>
    <t>Quân</t>
  </si>
  <si>
    <t>Nguyễn Duy</t>
  </si>
  <si>
    <t>Phúc</t>
  </si>
  <si>
    <t>Hường</t>
  </si>
  <si>
    <t>Nguyệt</t>
  </si>
  <si>
    <t>Long</t>
  </si>
  <si>
    <t>Đào Quang</t>
  </si>
  <si>
    <t>Trần Ngọc Kiều</t>
  </si>
  <si>
    <t>Mạnh</t>
  </si>
  <si>
    <t>Nguyễn Mạnh</t>
  </si>
  <si>
    <t>Tiến</t>
  </si>
  <si>
    <t>Lưu Hải</t>
  </si>
  <si>
    <t>Đỗ Thị Thu</t>
  </si>
  <si>
    <t>Huyền</t>
  </si>
  <si>
    <t>Nguyễn Thị Quỳnh</t>
  </si>
  <si>
    <t>Mai</t>
  </si>
  <si>
    <t>Bùi Văn</t>
  </si>
  <si>
    <t>Quý</t>
  </si>
  <si>
    <t>Lê Thị Ngọc</t>
  </si>
  <si>
    <t>Quỳnh</t>
  </si>
  <si>
    <t>Hải</t>
  </si>
  <si>
    <t>Nguyễn Quốc</t>
  </si>
  <si>
    <t>Chương</t>
  </si>
  <si>
    <t>Đặng Ngọc</t>
  </si>
  <si>
    <t>Bùi Thanh</t>
  </si>
  <si>
    <t>Lâm</t>
  </si>
  <si>
    <t>Nguyễn Hữu</t>
  </si>
  <si>
    <t>Nguyễn Đình</t>
  </si>
  <si>
    <t>Dũng</t>
  </si>
  <si>
    <t>Nguyễn Thị Thanh</t>
  </si>
  <si>
    <t>Hiền</t>
  </si>
  <si>
    <t>Lưu Thị</t>
  </si>
  <si>
    <t>Hiên</t>
  </si>
  <si>
    <t>Nguyễn Tuấn</t>
  </si>
  <si>
    <t>Trường</t>
  </si>
  <si>
    <t>Đức</t>
  </si>
  <si>
    <t>Nguyễn Thanh</t>
  </si>
  <si>
    <t>Tùng</t>
  </si>
  <si>
    <t>Nguyễn Thị Thúy</t>
  </si>
  <si>
    <t>Nguyễn Thị Thu</t>
  </si>
  <si>
    <t>Trần Quốc</t>
  </si>
  <si>
    <t>Phan Thị</t>
  </si>
  <si>
    <t>Đặng Thị</t>
  </si>
  <si>
    <t>Hạnh</t>
  </si>
  <si>
    <t>Nguyễn Thị Hiền</t>
  </si>
  <si>
    <t>Hoa</t>
  </si>
  <si>
    <t>Phan Quang</t>
  </si>
  <si>
    <t>Kiều Thanh</t>
  </si>
  <si>
    <t>Nguyễn Giang</t>
  </si>
  <si>
    <t>Nguyễn Tiến</t>
  </si>
  <si>
    <t>Thắng</t>
  </si>
  <si>
    <t>Lê Thị Kiều</t>
  </si>
  <si>
    <t>Tạ Hồng</t>
  </si>
  <si>
    <t>Lê Thị</t>
  </si>
  <si>
    <t>Hằng</t>
  </si>
  <si>
    <t>Nguyễn Khánh</t>
  </si>
  <si>
    <t>Ly</t>
  </si>
  <si>
    <t>Phát</t>
  </si>
  <si>
    <t>Loan</t>
  </si>
  <si>
    <t>Hoàng Xuân</t>
  </si>
  <si>
    <t>Bắc</t>
  </si>
  <si>
    <t>Diện</t>
  </si>
  <si>
    <t>Nguyễn Đức</t>
  </si>
  <si>
    <t>Nguyễn Thị Kiều</t>
  </si>
  <si>
    <t>Nguyễn Anh</t>
  </si>
  <si>
    <t>Nguyễn Thị Thảo</t>
  </si>
  <si>
    <t>Vân</t>
  </si>
  <si>
    <t>Phùng Thị</t>
  </si>
  <si>
    <t>Lan</t>
  </si>
  <si>
    <t>Trần Xuân</t>
  </si>
  <si>
    <t>Lộc</t>
  </si>
  <si>
    <t>Đoàn</t>
  </si>
  <si>
    <t>Nguyễn Thị Huyền</t>
  </si>
  <si>
    <t>Sơn</t>
  </si>
  <si>
    <t>Nguyễn Việt Khánh</t>
  </si>
  <si>
    <t>Trịnh Thị Hồng</t>
  </si>
  <si>
    <t>Chiều</t>
  </si>
  <si>
    <t>Lê Văn</t>
  </si>
  <si>
    <t>Phùng Minh</t>
  </si>
  <si>
    <t>Phạm Phương</t>
  </si>
  <si>
    <t>Dương Thị Vân</t>
  </si>
  <si>
    <t>Lỗ Thị Ngọc</t>
  </si>
  <si>
    <t>Nguyễn Diệu</t>
  </si>
  <si>
    <t>Lưu Duy</t>
  </si>
  <si>
    <t>Đông</t>
  </si>
  <si>
    <t>Nguyễn Quang</t>
  </si>
  <si>
    <t>Nguyễn Thúy</t>
  </si>
  <si>
    <t>Đỗ Thu</t>
  </si>
  <si>
    <t>Đỗ Văn</t>
  </si>
  <si>
    <t>Nguyễn Quý</t>
  </si>
  <si>
    <t>Hồ Thị Ngọc</t>
  </si>
  <si>
    <t>Trịnh Quang</t>
  </si>
  <si>
    <t>Đặng Văn</t>
  </si>
  <si>
    <t>Nguyễn Thị Trà</t>
  </si>
  <si>
    <t>My</t>
  </si>
  <si>
    <t>Phùng Thị Ánh</t>
  </si>
  <si>
    <t>Nguyễn Hải</t>
  </si>
  <si>
    <t>Quyên</t>
  </si>
  <si>
    <t>Nguyễn Sơn</t>
  </si>
  <si>
    <t>Hà Thị Thu</t>
  </si>
  <si>
    <t>Hảo</t>
  </si>
  <si>
    <t>Đặng Đức</t>
  </si>
  <si>
    <t>Võ Văn</t>
  </si>
  <si>
    <t>Nguyễn Tấn</t>
  </si>
  <si>
    <t>Lương Văn</t>
  </si>
  <si>
    <t>Phú</t>
  </si>
  <si>
    <t>Tạo</t>
  </si>
  <si>
    <t>Nguyễn Việt</t>
  </si>
  <si>
    <t>Lê Hồng</t>
  </si>
  <si>
    <t>Minh</t>
  </si>
  <si>
    <t>Đỗ Kiến</t>
  </si>
  <si>
    <t>Đạt</t>
  </si>
  <si>
    <t>Phạm Văn</t>
  </si>
  <si>
    <t>Ngọc</t>
  </si>
  <si>
    <t>Lê Phú</t>
  </si>
  <si>
    <t>Lê Viết</t>
  </si>
  <si>
    <t>Thành</t>
  </si>
  <si>
    <t>Nguyễn Khắc</t>
  </si>
  <si>
    <t>Trần Đức</t>
  </si>
  <si>
    <t>Phạm Thị Như</t>
  </si>
  <si>
    <t>Đặng Tiến</t>
  </si>
  <si>
    <t>Nguyễn Hoàng</t>
  </si>
  <si>
    <t>Hùng</t>
  </si>
  <si>
    <t>Đặng Minh</t>
  </si>
  <si>
    <t>Trần Thị Minh</t>
  </si>
  <si>
    <t>Hà</t>
  </si>
  <si>
    <t>Nguyễn Quỳnh</t>
  </si>
  <si>
    <t>Hương</t>
  </si>
  <si>
    <t>Phùng Đình</t>
  </si>
  <si>
    <t>Lương Thị Minh</t>
  </si>
  <si>
    <t>Bùi Thị</t>
  </si>
  <si>
    <t>Giang</t>
  </si>
  <si>
    <t>Bùi Hồng</t>
  </si>
  <si>
    <t>Toan</t>
  </si>
  <si>
    <t>Trương Văn</t>
  </si>
  <si>
    <t>Hoàn</t>
  </si>
  <si>
    <t>Tính</t>
  </si>
  <si>
    <t>Nguyễn Vinh</t>
  </si>
  <si>
    <t>Chính</t>
  </si>
  <si>
    <t>Vũ Văn</t>
  </si>
  <si>
    <t>Đào Xuân</t>
  </si>
  <si>
    <t>Đặng Thị Bích</t>
  </si>
  <si>
    <t>Tâm</t>
  </si>
  <si>
    <t>Dương Thị Bích</t>
  </si>
  <si>
    <t>Diệp</t>
  </si>
  <si>
    <t>Trương Thành</t>
  </si>
  <si>
    <t>Công</t>
  </si>
  <si>
    <t>Hoàng Thị Thanh</t>
  </si>
  <si>
    <t>Nguyễn Xuân</t>
  </si>
  <si>
    <t>Vũ Thị</t>
  </si>
  <si>
    <t>Thanh</t>
  </si>
  <si>
    <t>Đỗ Đăng</t>
  </si>
  <si>
    <t>Chiến</t>
  </si>
  <si>
    <t>Hà Thị Ánh</t>
  </si>
  <si>
    <t>Nguyễn Nam</t>
  </si>
  <si>
    <t>Phùng Viết</t>
  </si>
  <si>
    <t>Phan Trung</t>
  </si>
  <si>
    <t>Nguyễn Viết</t>
  </si>
  <si>
    <t>Nguyễn Thị Ngọc</t>
  </si>
  <si>
    <t>Lưu Ngọc</t>
  </si>
  <si>
    <t>Tuyển</t>
  </si>
  <si>
    <t>Trần Thị Thu</t>
  </si>
  <si>
    <t>Nguyễn Thị Linh</t>
  </si>
  <si>
    <t>Như</t>
  </si>
  <si>
    <t>Trần Quang</t>
  </si>
  <si>
    <t>Nguyễn Thị Hoài</t>
  </si>
  <si>
    <t>Phùng Thị Thùy</t>
  </si>
  <si>
    <t>Dung</t>
  </si>
  <si>
    <t>Lê Trọng</t>
  </si>
  <si>
    <t>Hồ Quốc</t>
  </si>
  <si>
    <t>Thạch</t>
  </si>
  <si>
    <t>Ngô Tấn</t>
  </si>
  <si>
    <t>Trịnh Đức</t>
  </si>
  <si>
    <t>Kiều Quang</t>
  </si>
  <si>
    <t>Vinh</t>
  </si>
  <si>
    <t>Lê Ngọc</t>
  </si>
  <si>
    <t>Lĩnh</t>
  </si>
  <si>
    <t>Phạm Thị</t>
  </si>
  <si>
    <t>Lê Thị Dung</t>
  </si>
  <si>
    <t>Lê Thị Thùy</t>
  </si>
  <si>
    <t>Nguyễn Thị Ý</t>
  </si>
  <si>
    <t>Nhi</t>
  </si>
  <si>
    <t>Nguyễn Hoài</t>
  </si>
  <si>
    <t>Thúy</t>
  </si>
  <si>
    <t>Đỗ Thị Diệu</t>
  </si>
  <si>
    <t>Bùi Lan</t>
  </si>
  <si>
    <t>Đào Thị Thanh</t>
  </si>
  <si>
    <t>Hoài</t>
  </si>
  <si>
    <t>Ngô Thị Thúy</t>
  </si>
  <si>
    <t>Bùi Thị Thanh</t>
  </si>
  <si>
    <t>Phong</t>
  </si>
  <si>
    <t>Trần Văn</t>
  </si>
  <si>
    <t>Cao Trường</t>
  </si>
  <si>
    <t>An</t>
  </si>
  <si>
    <t>Đỗ Thị Tuyết</t>
  </si>
  <si>
    <t>Nguyễn Thị Vân</t>
  </si>
  <si>
    <t>Ninh</t>
  </si>
  <si>
    <t>Phan Thảo</t>
  </si>
  <si>
    <t>Phạm Hữu</t>
  </si>
  <si>
    <t>Đỗ Quang</t>
  </si>
  <si>
    <t>Phạm Gia</t>
  </si>
  <si>
    <t>Nguyễn Thị Thùy</t>
  </si>
  <si>
    <t>Hoàng Thị Vân</t>
  </si>
  <si>
    <t>Ngân</t>
  </si>
  <si>
    <t>Phạm Thị Ngọc</t>
  </si>
  <si>
    <t>Bích</t>
  </si>
  <si>
    <t>Nguyễn Thị Lan</t>
  </si>
  <si>
    <t>Bùi Cẩm</t>
  </si>
  <si>
    <t>Trịnh Thị Ngọc</t>
  </si>
  <si>
    <t>Lương Thị Ngọc</t>
  </si>
  <si>
    <t>Tạ Bích</t>
  </si>
  <si>
    <t>Nguyễn Thị Phương</t>
  </si>
  <si>
    <t>Quí</t>
  </si>
  <si>
    <t>Lê Phương</t>
  </si>
  <si>
    <t>Trương Trung</t>
  </si>
  <si>
    <t>Nguyễn Thị Hải</t>
  </si>
  <si>
    <t>Phan Thị Nhật</t>
  </si>
  <si>
    <t>Lệ</t>
  </si>
  <si>
    <t>Kiều Vân</t>
  </si>
  <si>
    <t>Lê Thúy</t>
  </si>
  <si>
    <t>Nguyễn Thị Tuyết</t>
  </si>
  <si>
    <t>Bùi Quang</t>
  </si>
  <si>
    <t>Vũ Minh</t>
  </si>
  <si>
    <t>Nguyễn Công</t>
  </si>
  <si>
    <t>Tuyền</t>
  </si>
  <si>
    <t>Trần Thắng</t>
  </si>
  <si>
    <t>Lợi</t>
  </si>
  <si>
    <t>Ngô Thị Ngọc</t>
  </si>
  <si>
    <t>Phượng</t>
  </si>
  <si>
    <t>Đỗ Thị Ngọc</t>
  </si>
  <si>
    <t>Lê Đức</t>
  </si>
  <si>
    <t>Nguyễn Thị Xuân</t>
  </si>
  <si>
    <t>Thùy</t>
  </si>
  <si>
    <t>Kiều Minh</t>
  </si>
  <si>
    <t>Châu</t>
  </si>
  <si>
    <t>Huệ</t>
  </si>
  <si>
    <t>Bùi Kiều</t>
  </si>
  <si>
    <t>Việt</t>
  </si>
  <si>
    <t>Đỗ Thị Diễm</t>
  </si>
  <si>
    <t>Lỗ Đoàn Hương</t>
  </si>
  <si>
    <t>Lê Tuấn</t>
  </si>
  <si>
    <t>Trương Thị Thanh</t>
  </si>
  <si>
    <t>Lưu Thị Thuý</t>
  </si>
  <si>
    <t>Hà Mai</t>
  </si>
  <si>
    <t>Huê</t>
  </si>
  <si>
    <t>Phan Thị Thảo</t>
  </si>
  <si>
    <t>Đỗ Thị Huyền</t>
  </si>
  <si>
    <t>Nguyễn Thành</t>
  </si>
  <si>
    <t>Phùng Quang</t>
  </si>
  <si>
    <t>Lương Thị</t>
  </si>
  <si>
    <t>Vũ Bá</t>
  </si>
  <si>
    <t>Lưu Thị Hương</t>
  </si>
  <si>
    <t>Chung</t>
  </si>
  <si>
    <t>Phạm Minh</t>
  </si>
  <si>
    <t>Lưu Thị Thanh</t>
  </si>
  <si>
    <t>Thọ</t>
  </si>
  <si>
    <t>Phùng Thị Mai</t>
  </si>
  <si>
    <t>Nguyễn Thị Như</t>
  </si>
  <si>
    <t>Trương Thị</t>
  </si>
  <si>
    <t>Trần Công</t>
  </si>
  <si>
    <t>Hoan</t>
  </si>
  <si>
    <t>Phạm Thị Thanh</t>
  </si>
  <si>
    <t>Đinh Ngọc</t>
  </si>
  <si>
    <t>Đỗ Xuân</t>
  </si>
  <si>
    <t>Trần Thị Vân</t>
  </si>
  <si>
    <t>Lương Đắc</t>
  </si>
  <si>
    <t>Hưng</t>
  </si>
  <si>
    <t>Phạm Thị Thúy</t>
  </si>
  <si>
    <t>Lý Hồng</t>
  </si>
  <si>
    <t>Bính</t>
  </si>
  <si>
    <t>Phạm Mạnh</t>
  </si>
  <si>
    <t>Ngô Thị Hồng</t>
  </si>
  <si>
    <t>Thắm</t>
  </si>
  <si>
    <t>Uyên</t>
  </si>
  <si>
    <t>Nguyễn Thị Bích</t>
  </si>
  <si>
    <t>Tạ Quang</t>
  </si>
  <si>
    <t>Trịnh Quốc</t>
  </si>
  <si>
    <t>Thư</t>
  </si>
  <si>
    <t>Bùi Anh</t>
  </si>
  <si>
    <t>Tuyến</t>
  </si>
  <si>
    <t>Tạ Minh</t>
  </si>
  <si>
    <t>Bùi Thị Kim</t>
  </si>
  <si>
    <t>Huế</t>
  </si>
  <si>
    <t>Sái Phi</t>
  </si>
  <si>
    <t>Bình</t>
  </si>
  <si>
    <t>19/08/2003</t>
  </si>
  <si>
    <t>23/08/2003</t>
  </si>
  <si>
    <t>19/11/2003</t>
  </si>
  <si>
    <t>14/09/2003</t>
  </si>
  <si>
    <t>01/01/2003</t>
  </si>
  <si>
    <t>02/04/2003</t>
  </si>
  <si>
    <t>22/12/2003</t>
  </si>
  <si>
    <t>02/12/2003</t>
  </si>
  <si>
    <t>31/08/2003</t>
  </si>
  <si>
    <t>23/04/2003</t>
  </si>
  <si>
    <t>26/05/2003</t>
  </si>
  <si>
    <t>23/10/2003</t>
  </si>
  <si>
    <t>17/09/2003</t>
  </si>
  <si>
    <t>13/08/2003</t>
  </si>
  <si>
    <t>10/11/2003</t>
  </si>
  <si>
    <t>15/02/2003</t>
  </si>
  <si>
    <t>24/12/2003</t>
  </si>
  <si>
    <t>06/11/2003</t>
  </si>
  <si>
    <t>15/06/2003</t>
  </si>
  <si>
    <t>23/03/2003</t>
  </si>
  <si>
    <t>19/02/2003</t>
  </si>
  <si>
    <t>08/01/2003</t>
  </si>
  <si>
    <t>05/10/2003</t>
  </si>
  <si>
    <t>07/12/2003</t>
  </si>
  <si>
    <t>09/02/2003</t>
  </si>
  <si>
    <t>19/10/2003</t>
  </si>
  <si>
    <t>04/09/2003</t>
  </si>
  <si>
    <t>13/10/2003</t>
  </si>
  <si>
    <t>11/05/2003</t>
  </si>
  <si>
    <t>11/04/2003</t>
  </si>
  <si>
    <t>25/04/2003</t>
  </si>
  <si>
    <t>25/03/2003</t>
  </si>
  <si>
    <t>15/10/2003</t>
  </si>
  <si>
    <t>29/04/2003</t>
  </si>
  <si>
    <t>16/08/2003</t>
  </si>
  <si>
    <t>29/03/2003</t>
  </si>
  <si>
    <t>14/02/2003</t>
  </si>
  <si>
    <t>26/08/2003</t>
  </si>
  <si>
    <t>22/02/2003</t>
  </si>
  <si>
    <t>22/08/2003</t>
  </si>
  <si>
    <t>04/11/2003</t>
  </si>
  <si>
    <t>14/12/2003</t>
  </si>
  <si>
    <t>03/06/2003</t>
  </si>
  <si>
    <t>03/10/2003</t>
  </si>
  <si>
    <t>16/12/2003</t>
  </si>
  <si>
    <t>07/08/2003</t>
  </si>
  <si>
    <t>17/12/2003</t>
  </si>
  <si>
    <t>04/04/2003</t>
  </si>
  <si>
    <t>09/11/2003</t>
  </si>
  <si>
    <t>31/07/2003</t>
  </si>
  <si>
    <t>26/09/2003</t>
  </si>
  <si>
    <t>18-12-2003</t>
  </si>
  <si>
    <t>19/04/2003</t>
  </si>
  <si>
    <t>16/02/2003</t>
  </si>
  <si>
    <t>09/09/2003</t>
  </si>
  <si>
    <t>15/04/2003</t>
  </si>
  <si>
    <t>25/02/2003</t>
  </si>
  <si>
    <t>17/04/2003</t>
  </si>
  <si>
    <t>02/06/2003</t>
  </si>
  <si>
    <t>08/03/2003</t>
  </si>
  <si>
    <t>12/12/2003</t>
  </si>
  <si>
    <t>28/06/2003</t>
  </si>
  <si>
    <t>17/05/2003</t>
  </si>
  <si>
    <t>01/06/2003</t>
  </si>
  <si>
    <t>23/05/2003</t>
  </si>
  <si>
    <t>02/05/2003</t>
  </si>
  <si>
    <t>27/09/2003</t>
  </si>
  <si>
    <t>09/05/2003</t>
  </si>
  <si>
    <t>29/01/2003</t>
  </si>
  <si>
    <t>03/05/2003</t>
  </si>
  <si>
    <t>10/08/2003</t>
  </si>
  <si>
    <t>28/08/2003</t>
  </si>
  <si>
    <t>07/06/2003</t>
  </si>
  <si>
    <t>14/04/2003</t>
  </si>
  <si>
    <t>13/12/2003</t>
  </si>
  <si>
    <t>08/07/2003</t>
  </si>
  <si>
    <t>20/09/2003</t>
  </si>
  <si>
    <t>12/01/2003</t>
  </si>
  <si>
    <t>14/01/2003</t>
  </si>
  <si>
    <t>30/06/2003</t>
  </si>
  <si>
    <t>17/01/2003</t>
  </si>
  <si>
    <t>10/12/2003</t>
  </si>
  <si>
    <t>30/11/2003</t>
  </si>
  <si>
    <t>24/03/2003</t>
  </si>
  <si>
    <t>27/10/2003</t>
  </si>
  <si>
    <t>13/07/2003</t>
  </si>
  <si>
    <t>14/11/2003</t>
  </si>
  <si>
    <t>10/01/2003</t>
  </si>
  <si>
    <t>27/05/2003</t>
  </si>
  <si>
    <t>25/06/2003</t>
  </si>
  <si>
    <t>21/06/2003</t>
  </si>
  <si>
    <t>15/08/2003</t>
  </si>
  <si>
    <t>18/07/2003</t>
  </si>
  <si>
    <t>17/11/2003</t>
  </si>
  <si>
    <t>21/12/2003</t>
  </si>
  <si>
    <t>05/07/2003</t>
  </si>
  <si>
    <t>18/08/2003</t>
  </si>
  <si>
    <t>24/11/2003</t>
  </si>
  <si>
    <t>02/10/2003</t>
  </si>
  <si>
    <t>17/07/2003</t>
  </si>
  <si>
    <t>15/05/2003</t>
  </si>
  <si>
    <t>07-05-2003</t>
  </si>
  <si>
    <t>18/11/2003</t>
  </si>
  <si>
    <t>04/10/2003</t>
  </si>
  <si>
    <t>23/12/2003</t>
  </si>
  <si>
    <t>29/09/2003</t>
  </si>
  <si>
    <t>27/12/2003</t>
  </si>
  <si>
    <t>13/04/2003</t>
  </si>
  <si>
    <t>18/05/2003</t>
  </si>
  <si>
    <t>27/03/2003</t>
  </si>
  <si>
    <t>12/03/2003</t>
  </si>
  <si>
    <t>03/11/2003</t>
  </si>
  <si>
    <t>19/03/2003</t>
  </si>
  <si>
    <t>21/08/2003</t>
  </si>
  <si>
    <t>30/01/2003</t>
  </si>
  <si>
    <t>04/05/2003</t>
  </si>
  <si>
    <t>05/03/2003</t>
  </si>
  <si>
    <t>29/06/2003</t>
  </si>
  <si>
    <t>14/03/2003</t>
  </si>
  <si>
    <t>16/09/2003</t>
  </si>
  <si>
    <t>19/01/2003</t>
  </si>
  <si>
    <t>12/05/2003</t>
  </si>
  <si>
    <t>11/06/2003</t>
  </si>
  <si>
    <t>20/01/2003</t>
  </si>
  <si>
    <t>23/06/2003</t>
  </si>
  <si>
    <t>16/10/2003</t>
  </si>
  <si>
    <t>13/01/2003</t>
  </si>
  <si>
    <t>02/01/2003</t>
  </si>
  <si>
    <t>19/05/2003</t>
  </si>
  <si>
    <t>07/02/2003</t>
  </si>
  <si>
    <t>01/05/2003</t>
  </si>
  <si>
    <t>01/12/2003</t>
  </si>
  <si>
    <t>27/02/2003</t>
  </si>
  <si>
    <t>03/12/2003</t>
  </si>
  <si>
    <t>21/11/2003</t>
  </si>
  <si>
    <t>22/06/2003</t>
  </si>
  <si>
    <t>28/12/2003</t>
  </si>
  <si>
    <t>25/10/2003</t>
  </si>
  <si>
    <t>09/07/2003</t>
  </si>
  <si>
    <t>21/01/2003</t>
  </si>
  <si>
    <t>06/01/2003</t>
  </si>
  <si>
    <t>20/08/2003</t>
  </si>
  <si>
    <t>09/08/2003</t>
  </si>
  <si>
    <t>15/11/2003</t>
  </si>
  <si>
    <t>30/05/2003</t>
  </si>
  <si>
    <t>20/10/2003</t>
  </si>
  <si>
    <t>26/11/2003</t>
  </si>
  <si>
    <t>12/11/2003</t>
  </si>
  <si>
    <t>09/06/2003</t>
  </si>
  <si>
    <t>06/02/2003</t>
  </si>
  <si>
    <t>08/06/2003</t>
  </si>
  <si>
    <t>16/03/2003</t>
  </si>
  <si>
    <t>28/10/2003</t>
  </si>
  <si>
    <t>17/10/2003</t>
  </si>
  <si>
    <t>08/11/2003</t>
  </si>
  <si>
    <t>25/11/2003</t>
  </si>
  <si>
    <t>03/09/2003</t>
  </si>
  <si>
    <t>13/05/2003</t>
  </si>
  <si>
    <t>26/12/2003</t>
  </si>
  <si>
    <t>31/03/2003</t>
  </si>
  <si>
    <t>11/02/2003</t>
  </si>
  <si>
    <t>04/06/2003</t>
  </si>
  <si>
    <t>03/04/2003</t>
  </si>
  <si>
    <t>20/11/2003</t>
  </si>
  <si>
    <t>27/08/2003</t>
  </si>
  <si>
    <t>27/01/2003</t>
  </si>
  <si>
    <t>20/02/2003</t>
  </si>
  <si>
    <t>01/07/2003</t>
  </si>
  <si>
    <t>18/10/2003</t>
  </si>
  <si>
    <t>25/12/2003</t>
  </si>
  <si>
    <t>26/03/2003</t>
  </si>
  <si>
    <t>16/06/2003</t>
  </si>
  <si>
    <t>08/04/2003</t>
  </si>
  <si>
    <t>28/04/2003</t>
  </si>
  <si>
    <t>24/10/2003</t>
  </si>
  <si>
    <t>13/03/2003</t>
  </si>
  <si>
    <t>06/09/2003</t>
  </si>
  <si>
    <t>26/10/2003</t>
  </si>
  <si>
    <t>23/09/2003</t>
  </si>
  <si>
    <t>29/12/2003</t>
  </si>
  <si>
    <t>15/03/2003</t>
  </si>
  <si>
    <t>25/05/2003</t>
  </si>
  <si>
    <t>11/12/2003</t>
  </si>
  <si>
    <t>03/08/2003</t>
  </si>
  <si>
    <t>01/03/2003</t>
  </si>
  <si>
    <t>13/06/2003</t>
  </si>
  <si>
    <t>30/04/2003</t>
  </si>
  <si>
    <t>05/09/2003</t>
  </si>
  <si>
    <t>14/01/2001</t>
  </si>
  <si>
    <t>18/12/2003</t>
  </si>
  <si>
    <t>11/08/2003</t>
  </si>
  <si>
    <t>03/02/2003</t>
  </si>
  <si>
    <t>01/09/2003</t>
  </si>
  <si>
    <t>09/01/2003</t>
  </si>
  <si>
    <t>12/04/2003</t>
  </si>
  <si>
    <t>25/07/2003</t>
  </si>
  <si>
    <t>30/10/2003</t>
  </si>
  <si>
    <t>03/07/2003</t>
  </si>
  <si>
    <t>12/07/2003</t>
  </si>
  <si>
    <t>12/06/2003</t>
  </si>
  <si>
    <t>11/11/2003</t>
  </si>
  <si>
    <t>22/11/2003</t>
  </si>
  <si>
    <t>22/04/2003</t>
  </si>
  <si>
    <t>24/04/2003</t>
  </si>
  <si>
    <t>21/10/2003</t>
  </si>
  <si>
    <t>05/01/2003</t>
  </si>
  <si>
    <t>06/08/2003</t>
  </si>
  <si>
    <t>11/09/2003</t>
  </si>
  <si>
    <t>15/09/2003</t>
  </si>
  <si>
    <t>28/09/2003</t>
  </si>
  <si>
    <t>06/07/2003</t>
  </si>
  <si>
    <t>28/11/2003</t>
  </si>
  <si>
    <t>24/09/2003</t>
  </si>
  <si>
    <t>30/07/2003</t>
  </si>
  <si>
    <t>27/06/2003</t>
  </si>
  <si>
    <t>08/10/2003</t>
  </si>
  <si>
    <t>19/07/2003</t>
  </si>
  <si>
    <t>25/09/2003</t>
  </si>
  <si>
    <t>01/04/2003</t>
  </si>
  <si>
    <t>05/08/2003</t>
  </si>
  <si>
    <t>22/10/2003</t>
  </si>
  <si>
    <t>18/02/2003</t>
  </si>
  <si>
    <t>06/10/2003</t>
  </si>
  <si>
    <t>24/01/2003</t>
  </si>
  <si>
    <t>24/07/2003</t>
  </si>
  <si>
    <t>07/09/2003</t>
  </si>
  <si>
    <t>02/11/2003</t>
  </si>
  <si>
    <t>26/01/2003</t>
  </si>
  <si>
    <t>08/08/2003</t>
  </si>
  <si>
    <t>08/09/2003</t>
  </si>
  <si>
    <t>22/04/2002</t>
  </si>
  <si>
    <t>27/11/2003</t>
  </si>
  <si>
    <t>23/02/2003</t>
  </si>
  <si>
    <t>10/10/2003</t>
  </si>
  <si>
    <t>06/06/2003</t>
  </si>
  <si>
    <t>17/03/2003</t>
  </si>
  <si>
    <t>09/12/2003</t>
  </si>
  <si>
    <t>19/12/2003</t>
  </si>
  <si>
    <t>Bỏ học</t>
  </si>
  <si>
    <t>011390875</t>
  </si>
  <si>
    <t>011636711</t>
  </si>
  <si>
    <t>011636730</t>
  </si>
  <si>
    <t>011637209</t>
  </si>
  <si>
    <t>011337223</t>
  </si>
  <si>
    <t>011673239</t>
  </si>
  <si>
    <t>011611324</t>
  </si>
  <si>
    <t>011683544</t>
  </si>
  <si>
    <t>011637207</t>
  </si>
  <si>
    <t>011408871</t>
  </si>
  <si>
    <t>011637217</t>
  </si>
  <si>
    <t>011683533</t>
  </si>
  <si>
    <t>011636985</t>
  </si>
  <si>
    <t>011683564</t>
  </si>
  <si>
    <t>011636978</t>
  </si>
  <si>
    <t>011337316</t>
  </si>
  <si>
    <t>011636996</t>
  </si>
  <si>
    <t>011636723</t>
  </si>
  <si>
    <t>011366688</t>
  </si>
  <si>
    <t>011683570</t>
  </si>
  <si>
    <t>011683566</t>
  </si>
  <si>
    <t>011637188</t>
  </si>
  <si>
    <t>011683551</t>
  </si>
  <si>
    <t>011683557</t>
  </si>
  <si>
    <t>011346530</t>
  </si>
  <si>
    <t>011683561</t>
  </si>
  <si>
    <t>011636989</t>
  </si>
  <si>
    <t>011636993</t>
  </si>
  <si>
    <t>011637213</t>
  </si>
  <si>
    <t>011420784</t>
  </si>
  <si>
    <t>011677273</t>
  </si>
  <si>
    <t>011683562</t>
  </si>
  <si>
    <t>011346552</t>
  </si>
  <si>
    <t>011652079</t>
  </si>
  <si>
    <t>011636991</t>
  </si>
  <si>
    <t>011636984</t>
  </si>
  <si>
    <t>011337258</t>
  </si>
  <si>
    <t>011636727</t>
  </si>
  <si>
    <t>011337290</t>
  </si>
  <si>
    <t>011611411</t>
  </si>
  <si>
    <t>011652078</t>
  </si>
  <si>
    <t>011611326</t>
  </si>
  <si>
    <t>011346545</t>
  </si>
  <si>
    <t>011636734</t>
  </si>
  <si>
    <t>011637212</t>
  </si>
  <si>
    <t>011683553</t>
  </si>
  <si>
    <t>011366105</t>
  </si>
  <si>
    <t>011468185</t>
  </si>
  <si>
    <t>011611412</t>
  </si>
  <si>
    <t>011463104</t>
  </si>
  <si>
    <t>011652046</t>
  </si>
  <si>
    <t>011337385</t>
  </si>
  <si>
    <t>011636980</t>
  </si>
  <si>
    <t>011468087</t>
  </si>
  <si>
    <t>011468130</t>
  </si>
  <si>
    <t>011677257</t>
  </si>
  <si>
    <t>011408933</t>
  </si>
  <si>
    <t>011733022</t>
  </si>
  <si>
    <t>011468111</t>
  </si>
  <si>
    <t>011733044</t>
  </si>
  <si>
    <t>011408926</t>
  </si>
  <si>
    <t>011337322</t>
  </si>
  <si>
    <t>011550376</t>
  </si>
  <si>
    <t>011677270</t>
  </si>
  <si>
    <t>011337198</t>
  </si>
  <si>
    <t>011408865</t>
  </si>
  <si>
    <t>011636976</t>
  </si>
  <si>
    <t>011468099</t>
  </si>
  <si>
    <t>011636718</t>
  </si>
  <si>
    <t>011408939</t>
  </si>
  <si>
    <t>011637003</t>
  </si>
  <si>
    <t>011652074</t>
  </si>
  <si>
    <t>011408877</t>
  </si>
  <si>
    <t>011366734</t>
  </si>
  <si>
    <t>011611408</t>
  </si>
  <si>
    <t>011637210</t>
  </si>
  <si>
    <t>011468221</t>
  </si>
  <si>
    <t>011652081</t>
  </si>
  <si>
    <t>011468080</t>
  </si>
  <si>
    <t>011637204</t>
  </si>
  <si>
    <t>011390615</t>
  </si>
  <si>
    <t>011611414</t>
  </si>
  <si>
    <t>011637190</t>
  </si>
  <si>
    <t>011840010</t>
  </si>
  <si>
    <t>011337221</t>
  </si>
  <si>
    <t>011611344</t>
  </si>
  <si>
    <t>011637195</t>
  </si>
  <si>
    <t>011611334</t>
  </si>
  <si>
    <t>011337318</t>
  </si>
  <si>
    <t>011683572</t>
  </si>
  <si>
    <t>011468143</t>
  </si>
  <si>
    <t>011337304</t>
  </si>
  <si>
    <t>011683567</t>
  </si>
  <si>
    <t>011337443</t>
  </si>
  <si>
    <t>011683549</t>
  </si>
  <si>
    <t>011468104</t>
  </si>
  <si>
    <t>011611409</t>
  </si>
  <si>
    <t>011637192</t>
  </si>
  <si>
    <t>011550385</t>
  </si>
  <si>
    <t>011611405</t>
  </si>
  <si>
    <t>011337200</t>
  </si>
  <si>
    <t>011408967</t>
  </si>
  <si>
    <t>011611396</t>
  </si>
  <si>
    <t>011447055</t>
  </si>
  <si>
    <t>011468083</t>
  </si>
  <si>
    <t>011337265</t>
  </si>
  <si>
    <t>011677275</t>
  </si>
  <si>
    <t>011677249</t>
  </si>
  <si>
    <t>011464064</t>
  </si>
  <si>
    <t>011677272</t>
  </si>
  <si>
    <t>011636725</t>
  </si>
  <si>
    <t>011468077</t>
  </si>
  <si>
    <t>011468197</t>
  </si>
  <si>
    <t>011652069</t>
  </si>
  <si>
    <t>011468175</t>
  </si>
  <si>
    <t>011408936</t>
  </si>
  <si>
    <t>011346534</t>
  </si>
  <si>
    <t>011366160</t>
  </si>
  <si>
    <t>011636724</t>
  </si>
  <si>
    <t>011366170</t>
  </si>
  <si>
    <t>011346574</t>
  </si>
  <si>
    <t>011652031</t>
  </si>
  <si>
    <t>011637203</t>
  </si>
  <si>
    <t>011468097</t>
  </si>
  <si>
    <t>011337326</t>
  </si>
  <si>
    <t>011464090</t>
  </si>
  <si>
    <t>011463136</t>
  </si>
  <si>
    <t>011337398</t>
  </si>
  <si>
    <t>011408867</t>
  </si>
  <si>
    <t>011543103</t>
  </si>
  <si>
    <t>011366680</t>
  </si>
  <si>
    <t>011550374</t>
  </si>
  <si>
    <t>011733037</t>
  </si>
  <si>
    <t>011468213</t>
  </si>
  <si>
    <t>011366722</t>
  </si>
  <si>
    <t>011463105</t>
  </si>
  <si>
    <t>011408930</t>
  </si>
  <si>
    <t>011337422</t>
  </si>
  <si>
    <t>011468073</t>
  </si>
  <si>
    <t>011636998</t>
  </si>
  <si>
    <t>011366704</t>
  </si>
  <si>
    <t>011600398</t>
  </si>
  <si>
    <t>011600399</t>
  </si>
  <si>
    <t>011464075</t>
  </si>
  <si>
    <t>011468171</t>
  </si>
  <si>
    <t>011652084</t>
  </si>
  <si>
    <t>011366082</t>
  </si>
  <si>
    <t>011408875</t>
  </si>
  <si>
    <t>011652026</t>
  </si>
  <si>
    <t>011337438</t>
  </si>
  <si>
    <t>011337354</t>
  </si>
  <si>
    <t>011652025</t>
  </si>
  <si>
    <t>011366148</t>
  </si>
  <si>
    <t>011636720</t>
  </si>
  <si>
    <t>011636710</t>
  </si>
  <si>
    <t>011390948</t>
  </si>
  <si>
    <t>011637193</t>
  </si>
  <si>
    <t>011677269</t>
  </si>
  <si>
    <t>011636714</t>
  </si>
  <si>
    <t>011468076</t>
  </si>
  <si>
    <t>011677277</t>
  </si>
  <si>
    <t>011652070</t>
  </si>
  <si>
    <t>011652066</t>
  </si>
  <si>
    <t>011337450</t>
  </si>
  <si>
    <t>011683532</t>
  </si>
  <si>
    <t>011543240</t>
  </si>
  <si>
    <t>011366739</t>
  </si>
  <si>
    <t>011652080</t>
  </si>
  <si>
    <t>011390912</t>
  </si>
  <si>
    <t>011611402</t>
  </si>
  <si>
    <t>011636716</t>
  </si>
  <si>
    <t>011468022</t>
  </si>
  <si>
    <t>011636999</t>
  </si>
  <si>
    <t>011337282</t>
  </si>
  <si>
    <t>011464973</t>
  </si>
  <si>
    <t>011733011</t>
  </si>
  <si>
    <t>011677267</t>
  </si>
  <si>
    <t>011468082</t>
  </si>
  <si>
    <t>011337380</t>
  </si>
  <si>
    <t>011733042</t>
  </si>
  <si>
    <t>011637194</t>
  </si>
  <si>
    <t>011683537</t>
  </si>
  <si>
    <t>011673225</t>
  </si>
  <si>
    <t>011468208</t>
  </si>
  <si>
    <t>011463111</t>
  </si>
  <si>
    <t>011550378</t>
  </si>
  <si>
    <t>011390569</t>
  </si>
  <si>
    <t>011468211</t>
  </si>
  <si>
    <t>011652023</t>
  </si>
  <si>
    <t>011390642</t>
  </si>
  <si>
    <t>011468105</t>
  </si>
  <si>
    <t>011600386</t>
  </si>
  <si>
    <t>011366174</t>
  </si>
  <si>
    <t>011447022</t>
  </si>
  <si>
    <t>011337371</t>
  </si>
  <si>
    <t>011468195</t>
  </si>
  <si>
    <t>011366164</t>
  </si>
  <si>
    <t>011337342</t>
  </si>
  <si>
    <t>011636729</t>
  </si>
  <si>
    <t>011463148</t>
  </si>
  <si>
    <t>011463094</t>
  </si>
  <si>
    <t>011543242</t>
  </si>
  <si>
    <t>011346582</t>
  </si>
  <si>
    <t>011390934</t>
  </si>
  <si>
    <t>011677285</t>
  </si>
  <si>
    <t>011677278</t>
  </si>
  <si>
    <t>011337264</t>
  </si>
  <si>
    <t>011390857</t>
  </si>
  <si>
    <t>011447024</t>
  </si>
  <si>
    <t>011337263</t>
  </si>
  <si>
    <t>011636721</t>
  </si>
  <si>
    <t>011408879</t>
  </si>
  <si>
    <t>011447009</t>
  </si>
  <si>
    <t>011611342</t>
  </si>
  <si>
    <t>011390832</t>
  </si>
  <si>
    <t>011447110</t>
  </si>
  <si>
    <t>011463103</t>
  </si>
  <si>
    <t>011337339</t>
  </si>
  <si>
    <t>011636726</t>
  </si>
  <si>
    <t>011468103</t>
  </si>
  <si>
    <t>011390909</t>
  </si>
  <si>
    <t>011463109</t>
  </si>
  <si>
    <t>011637196</t>
  </si>
  <si>
    <t>011447014</t>
  </si>
  <si>
    <t>011733017</t>
  </si>
  <si>
    <t>011390920</t>
  </si>
  <si>
    <t>011337288</t>
  </si>
  <si>
    <t>011337196</t>
  </si>
  <si>
    <t>011543219</t>
  </si>
  <si>
    <t>011390546</t>
  </si>
  <si>
    <t>011390929</t>
  </si>
  <si>
    <t>011447106</t>
  </si>
  <si>
    <t>011550350</t>
  </si>
  <si>
    <t>011463145</t>
  </si>
  <si>
    <t>011611311</t>
  </si>
  <si>
    <t>011550373</t>
  </si>
  <si>
    <t>011337377</t>
  </si>
  <si>
    <t>011447010</t>
  </si>
  <si>
    <t>011366177</t>
  </si>
  <si>
    <t>011733014</t>
  </si>
  <si>
    <t>011293725</t>
  </si>
  <si>
    <t>011683568</t>
  </si>
  <si>
    <t>011463096</t>
  </si>
  <si>
    <t>011366675</t>
  </si>
  <si>
    <t>011611428</t>
  </si>
  <si>
    <t>011346547</t>
  </si>
  <si>
    <t>011390927</t>
  </si>
  <si>
    <t>011366145</t>
  </si>
  <si>
    <t>011337280</t>
  </si>
  <si>
    <t>011673228</t>
  </si>
  <si>
    <t>011366018</t>
  </si>
  <si>
    <t>011463126</t>
  </si>
  <si>
    <t>011337270</t>
  </si>
  <si>
    <t>011652036</t>
  </si>
  <si>
    <t>011543226</t>
  </si>
  <si>
    <t>011366158</t>
  </si>
  <si>
    <t>011733009</t>
  </si>
  <si>
    <t>011447063</t>
  </si>
  <si>
    <t>011390940</t>
  </si>
  <si>
    <t>011600400</t>
  </si>
  <si>
    <t>011337396</t>
  </si>
  <si>
    <t>013155865</t>
  </si>
  <si>
    <t>011447028</t>
  </si>
  <si>
    <t>011337328</t>
  </si>
  <si>
    <t>011636995</t>
  </si>
  <si>
    <t>011652042</t>
  </si>
  <si>
    <t>011337400</t>
  </si>
  <si>
    <t>011463122</t>
  </si>
  <si>
    <t>011447003</t>
  </si>
  <si>
    <t>011468202</t>
  </si>
  <si>
    <t>011337409</t>
  </si>
  <si>
    <t>011408858</t>
  </si>
  <si>
    <t>011293738</t>
  </si>
  <si>
    <t>011337239</t>
  </si>
  <si>
    <t>011636982</t>
  </si>
  <si>
    <t>011337324</t>
  </si>
  <si>
    <t>011683548</t>
  </si>
  <si>
    <t>011337269</t>
  </si>
  <si>
    <t>011636709</t>
  </si>
  <si>
    <t>011463144</t>
  </si>
  <si>
    <t>011463113</t>
  </si>
  <si>
    <t>011468149</t>
  </si>
  <si>
    <t>011636994</t>
  </si>
  <si>
    <t>011337447</t>
  </si>
  <si>
    <t>011447031</t>
  </si>
  <si>
    <t>011468226</t>
  </si>
  <si>
    <t>011543228</t>
  </si>
  <si>
    <t>011652071</t>
  </si>
  <si>
    <t>011637189</t>
  </si>
  <si>
    <t>011468139</t>
  </si>
  <si>
    <t>011390627</t>
  </si>
  <si>
    <t>011366176</t>
  </si>
  <si>
    <t>011543212</t>
  </si>
  <si>
    <t>011683547</t>
  </si>
  <si>
    <t>011390611</t>
  </si>
  <si>
    <t>011468120</t>
  </si>
  <si>
    <t>011447163</t>
  </si>
  <si>
    <t>011611420</t>
  </si>
  <si>
    <t>011366748</t>
  </si>
  <si>
    <t>011733034</t>
  </si>
  <si>
    <t>011464070</t>
  </si>
  <si>
    <t>011468071</t>
  </si>
  <si>
    <t>011733033</t>
  </si>
  <si>
    <t>011463095</t>
  </si>
  <si>
    <t>011366154</t>
  </si>
  <si>
    <t>011447007</t>
  </si>
  <si>
    <t>011652083</t>
  </si>
  <si>
    <t>011447048</t>
  </si>
  <si>
    <t>011463115</t>
  </si>
  <si>
    <t>011550360</t>
  </si>
  <si>
    <t>011652067</t>
  </si>
  <si>
    <t>011636990</t>
  </si>
  <si>
    <t>011366108</t>
  </si>
  <si>
    <t>011447070</t>
  </si>
  <si>
    <t>011492959</t>
  </si>
  <si>
    <t>011468094</t>
  </si>
  <si>
    <t>011733013</t>
  </si>
  <si>
    <t>011468101</t>
  </si>
  <si>
    <t>011543239</t>
  </si>
  <si>
    <t>011337294</t>
  </si>
  <si>
    <t>011468206</t>
  </si>
  <si>
    <t>011390784</t>
  </si>
  <si>
    <t>011390779</t>
  </si>
  <si>
    <t>011390630</t>
  </si>
  <si>
    <t>011652086</t>
  </si>
  <si>
    <t>011673261</t>
  </si>
  <si>
    <t>011468147</t>
  </si>
  <si>
    <t>011550356</t>
  </si>
  <si>
    <t>011390914</t>
  </si>
  <si>
    <t>011468215</t>
  </si>
  <si>
    <t>011390820</t>
  </si>
  <si>
    <t>011366728</t>
  </si>
  <si>
    <t>011636988</t>
  </si>
  <si>
    <t>011463118</t>
  </si>
  <si>
    <t>011611426</t>
  </si>
  <si>
    <t>011447064</t>
  </si>
  <si>
    <t>011637197</t>
  </si>
  <si>
    <t>011677280</t>
  </si>
  <si>
    <t>011447000</t>
  </si>
  <si>
    <t>011390639</t>
  </si>
  <si>
    <t>011636977</t>
  </si>
  <si>
    <t>011652189</t>
  </si>
  <si>
    <t>011446999</t>
  </si>
  <si>
    <t>011543232</t>
  </si>
  <si>
    <t>013293695</t>
  </si>
  <si>
    <t>011293869</t>
  </si>
  <si>
    <t>011468200</t>
  </si>
  <si>
    <t>011366168</t>
  </si>
  <si>
    <t>011463131</t>
  </si>
  <si>
    <t>011463149</t>
  </si>
  <si>
    <t>011337405</t>
  </si>
  <si>
    <t>011366690</t>
  </si>
  <si>
    <t>011733030</t>
  </si>
  <si>
    <t>011447033</t>
  </si>
  <si>
    <t>011390913</t>
  </si>
  <si>
    <t>011600407</t>
  </si>
  <si>
    <t>011337284</t>
  </si>
  <si>
    <t>011390915</t>
  </si>
  <si>
    <t>011652088</t>
  </si>
  <si>
    <t>011390646</t>
  </si>
  <si>
    <t>011337267</t>
  </si>
  <si>
    <t>011468151</t>
  </si>
  <si>
    <t>011366166</t>
  </si>
  <si>
    <t>011465005</t>
  </si>
  <si>
    <t>011652082</t>
  </si>
  <si>
    <t>011637214</t>
  </si>
  <si>
    <t>011366162</t>
  </si>
  <si>
    <t>011636992</t>
  </si>
  <si>
    <t>011637201</t>
  </si>
  <si>
    <t>011677264</t>
  </si>
  <si>
    <t>011550354</t>
  </si>
  <si>
    <t>011468179</t>
  </si>
  <si>
    <t>011463099</t>
  </si>
  <si>
    <t>Ma</t>
  </si>
  <si>
    <t>11A9</t>
  </si>
  <si>
    <t>11TN4</t>
  </si>
  <si>
    <t>12A1</t>
  </si>
  <si>
    <t>12TN1</t>
  </si>
  <si>
    <t>12A2</t>
  </si>
  <si>
    <t>12A4</t>
  </si>
  <si>
    <t>12A3</t>
  </si>
  <si>
    <t>12A7</t>
  </si>
  <si>
    <t>12TN2</t>
  </si>
  <si>
    <t>12A5</t>
  </si>
  <si>
    <t>12A8</t>
  </si>
  <si>
    <t>12A6</t>
  </si>
  <si>
    <t>12TN3</t>
  </si>
  <si>
    <t>12XH1</t>
  </si>
  <si>
    <t>12XH2</t>
  </si>
  <si>
    <t>12XH3</t>
  </si>
  <si>
    <t>12XH4</t>
  </si>
  <si>
    <t>Chuyển trường đến</t>
  </si>
  <si>
    <t>TT_S</t>
  </si>
  <si>
    <t>x</t>
  </si>
  <si>
    <t>Nguyễn thị</t>
  </si>
  <si>
    <t>Xuân</t>
  </si>
  <si>
    <t>Sự</t>
  </si>
  <si>
    <t>Đăng</t>
  </si>
  <si>
    <t>Bằng</t>
  </si>
  <si>
    <t>Nga</t>
  </si>
  <si>
    <t>Hòa</t>
  </si>
  <si>
    <t>Vũ</t>
  </si>
  <si>
    <t>Tĩnh</t>
  </si>
  <si>
    <t>Cường</t>
  </si>
  <si>
    <t>Trọng</t>
  </si>
  <si>
    <t>Nhật</t>
  </si>
  <si>
    <t>Tiên</t>
  </si>
  <si>
    <t>Thuý</t>
  </si>
  <si>
    <t>Khôi</t>
  </si>
  <si>
    <t>Hậu</t>
  </si>
  <si>
    <t>Cảnh</t>
  </si>
  <si>
    <t>Bảo</t>
  </si>
  <si>
    <t>Huân</t>
  </si>
  <si>
    <t>Toàn</t>
  </si>
  <si>
    <t>Đại</t>
  </si>
  <si>
    <t>Hoàng</t>
  </si>
  <si>
    <t>Thống</t>
  </si>
  <si>
    <t>Tuyết</t>
  </si>
  <si>
    <t>Kiệt</t>
  </si>
  <si>
    <t>Điệp</t>
  </si>
  <si>
    <t>Châm</t>
  </si>
  <si>
    <t>Hoà</t>
  </si>
  <si>
    <t>Thơ</t>
  </si>
  <si>
    <t>Lụa</t>
  </si>
  <si>
    <t>Tươi</t>
  </si>
  <si>
    <t>Dự</t>
  </si>
  <si>
    <t>Luyến</t>
  </si>
  <si>
    <t>Nguyên</t>
  </si>
  <si>
    <t>Bộ</t>
  </si>
  <si>
    <t>Nụ</t>
  </si>
  <si>
    <t>Thương</t>
  </si>
  <si>
    <t>Nhã</t>
  </si>
  <si>
    <t>Hai</t>
  </si>
  <si>
    <t>Hợp</t>
  </si>
  <si>
    <t>Dư</t>
  </si>
  <si>
    <t>Đắc</t>
  </si>
  <si>
    <t>Định</t>
  </si>
  <si>
    <t>Thuyết</t>
  </si>
  <si>
    <t>Giới</t>
  </si>
  <si>
    <t>Lương</t>
  </si>
  <si>
    <t>Khanh</t>
  </si>
  <si>
    <t>Chinh</t>
  </si>
  <si>
    <t>Yên</t>
  </si>
  <si>
    <t>Chang</t>
  </si>
  <si>
    <t>Khang</t>
  </si>
  <si>
    <t>Trần Thị Thanh</t>
  </si>
  <si>
    <t>Trịnh Thị Mai</t>
  </si>
  <si>
    <t>Lê Huyền</t>
  </si>
  <si>
    <t>Đàm Thị Kiều</t>
  </si>
  <si>
    <t>Hồ Ngọc</t>
  </si>
  <si>
    <t>Hoàng Thị Huyền</t>
  </si>
  <si>
    <t>Nguyễn Vân</t>
  </si>
  <si>
    <t>Đặng Thị Lan</t>
  </si>
  <si>
    <t>Hà Thị</t>
  </si>
  <si>
    <t>Nguyễn Thị Mai</t>
  </si>
  <si>
    <t>Đoàn Minh</t>
  </si>
  <si>
    <t>Trần Minh</t>
  </si>
  <si>
    <t>Đào Ngọc</t>
  </si>
  <si>
    <t>Nguyễn Thị Mỹ</t>
  </si>
  <si>
    <t>Nguyễn Xuân Minh</t>
  </si>
  <si>
    <t>Lê Thành</t>
  </si>
  <si>
    <t>Nông Thanh</t>
  </si>
  <si>
    <t>Đỗ Hải</t>
  </si>
  <si>
    <t>Vũ Duy</t>
  </si>
  <si>
    <t>Trần Duy</t>
  </si>
  <si>
    <t>Đào Việt</t>
  </si>
  <si>
    <t>Hồ Văn</t>
  </si>
  <si>
    <t>Trần Quyết</t>
  </si>
  <si>
    <t>Lưu Văn</t>
  </si>
  <si>
    <t>Đỗ Hữu</t>
  </si>
  <si>
    <t>Đỗ Minh</t>
  </si>
  <si>
    <t>Phan Thị Quỳnh</t>
  </si>
  <si>
    <t>Phùng Lan</t>
  </si>
  <si>
    <t>Bùi Đức</t>
  </si>
  <si>
    <t>Đỗ Quốc</t>
  </si>
  <si>
    <t>Đinh Văn</t>
  </si>
  <si>
    <t>Đỗ Mạnh</t>
  </si>
  <si>
    <t>Lưu Thị Hồng</t>
  </si>
  <si>
    <t>Tạ Đức</t>
  </si>
  <si>
    <t>Đặng Quang</t>
  </si>
  <si>
    <t>Phan Đình</t>
  </si>
  <si>
    <t>Phan Đức</t>
  </si>
  <si>
    <t>Nguyễn Thị Việt</t>
  </si>
  <si>
    <t>Phan Ngọc</t>
  </si>
  <si>
    <t>Trương Hải</t>
  </si>
  <si>
    <t>Tạ Văn</t>
  </si>
  <si>
    <t>Hoàng Quang</t>
  </si>
  <si>
    <t>Nguyễn Thị Thuỷ</t>
  </si>
  <si>
    <t>Đỗ Thị Minh</t>
  </si>
  <si>
    <t>Kiều Khánh</t>
  </si>
  <si>
    <t>Lê Đăng</t>
  </si>
  <si>
    <t>Nghiêm Xuân</t>
  </si>
  <si>
    <t>Trần Đình</t>
  </si>
  <si>
    <t>Trương Tuấn</t>
  </si>
  <si>
    <t>Phùng Thị Quỳnh</t>
  </si>
  <si>
    <t>Nguyễn Thị Khánh</t>
  </si>
  <si>
    <t>Bùi Xuân</t>
  </si>
  <si>
    <t>Trần Hải</t>
  </si>
  <si>
    <t>Bùi Minh</t>
  </si>
  <si>
    <t>Đàm Mạnh</t>
  </si>
  <si>
    <t>Phan Minh</t>
  </si>
  <si>
    <t>Lê Thanh</t>
  </si>
  <si>
    <t>Trần Huy</t>
  </si>
  <si>
    <t>Đỗ Công</t>
  </si>
  <si>
    <t>Lưu Quý Thành</t>
  </si>
  <si>
    <t>Đặng Duy</t>
  </si>
  <si>
    <t>Nguyễn Khắc Minh</t>
  </si>
  <si>
    <t>Tạ Tuấn</t>
  </si>
  <si>
    <t>Nguyễn Danh</t>
  </si>
  <si>
    <t>Trần Thị Quỳnh</t>
  </si>
  <si>
    <t>Nguyễn Thị Hồng</t>
  </si>
  <si>
    <t>Tạ Thuỳ</t>
  </si>
  <si>
    <t>Tạ Hà</t>
  </si>
  <si>
    <t>Tạ Thanh</t>
  </si>
  <si>
    <t>Vũ Thúy</t>
  </si>
  <si>
    <t>Lê Thị Kim</t>
  </si>
  <si>
    <t>Nguyễn Thị Thuý</t>
  </si>
  <si>
    <t>Trịnh Thu</t>
  </si>
  <si>
    <t>Lê Thị Thu</t>
  </si>
  <si>
    <t>Nguyễn Thị Anh</t>
  </si>
  <si>
    <t>Lê Thị Phương</t>
  </si>
  <si>
    <t>Võ Thị</t>
  </si>
  <si>
    <t>Nguyễn Thị Thuỳ</t>
  </si>
  <si>
    <t>Lê Thị Thúy</t>
  </si>
  <si>
    <t>Lê Xuân</t>
  </si>
  <si>
    <t>Vũ Quốc</t>
  </si>
  <si>
    <t>Vũ Thị Thu</t>
  </si>
  <si>
    <t>Tạ Trung</t>
  </si>
  <si>
    <t>Lê Thị Hồng</t>
  </si>
  <si>
    <t>Trương Thanh</t>
  </si>
  <si>
    <t>Hoàng Thị Kim</t>
  </si>
  <si>
    <t>Hoàng Quốc</t>
  </si>
  <si>
    <t>Nguyễn Doãn</t>
  </si>
  <si>
    <t>Phạm Lan</t>
  </si>
  <si>
    <t>Bùi Linh</t>
  </si>
  <si>
    <t>Trương Quang</t>
  </si>
  <si>
    <t>Phạm Tiến</t>
  </si>
  <si>
    <t>Lưu Hồng</t>
  </si>
  <si>
    <t>Trần Như</t>
  </si>
  <si>
    <t>Sái Công Phi</t>
  </si>
  <si>
    <t>Nguyễn Thị Diễm</t>
  </si>
  <si>
    <t>Lỗ Thị Thu</t>
  </si>
  <si>
    <t>Lưu Thùy</t>
  </si>
  <si>
    <t>Lê Việt</t>
  </si>
  <si>
    <t>Nguyễn Trung</t>
  </si>
  <si>
    <t>Lê Quốc</t>
  </si>
  <si>
    <t>Phan Ánh</t>
  </si>
  <si>
    <t>Lê Tất</t>
  </si>
  <si>
    <t>Kiều Trung</t>
  </si>
  <si>
    <t>Lê Thị Mỹ</t>
  </si>
  <si>
    <t>Đinh Thị</t>
  </si>
  <si>
    <t>Hoàng Sơn</t>
  </si>
  <si>
    <t>Đoàn Văn</t>
  </si>
  <si>
    <t>Trần Thanh</t>
  </si>
  <si>
    <t>Lưu Quang</t>
  </si>
  <si>
    <t>Hồ Hoàng</t>
  </si>
  <si>
    <t>Kiều Thị Thu</t>
  </si>
  <si>
    <t>TT_C</t>
  </si>
  <si>
    <t>STT_P</t>
  </si>
  <si>
    <t>Ký tên</t>
  </si>
  <si>
    <t>k12</t>
  </si>
  <si>
    <t>P25</t>
  </si>
  <si>
    <t>P26</t>
  </si>
  <si>
    <t>P27</t>
  </si>
  <si>
    <t>P28</t>
  </si>
  <si>
    <t>P29</t>
  </si>
  <si>
    <t>P30</t>
  </si>
  <si>
    <t>P31</t>
  </si>
  <si>
    <t>P32</t>
  </si>
  <si>
    <t>P33</t>
  </si>
  <si>
    <t>P34</t>
  </si>
  <si>
    <t>P35</t>
  </si>
  <si>
    <t>P36</t>
  </si>
  <si>
    <t>P37</t>
  </si>
  <si>
    <t>P38</t>
  </si>
  <si>
    <t>P39</t>
  </si>
  <si>
    <t>Toán, văn</t>
  </si>
  <si>
    <t>Hóa, Anh</t>
  </si>
  <si>
    <t>Lý, Sử</t>
  </si>
  <si>
    <t>Sinh, Địa</t>
  </si>
  <si>
    <t>Toán XH</t>
  </si>
  <si>
    <t>Ban</t>
  </si>
  <si>
    <t>X</t>
  </si>
  <si>
    <t>Tổng 1</t>
  </si>
  <si>
    <t>N¨m häc 2018- 2019</t>
  </si>
  <si>
    <t>To XH</t>
  </si>
  <si>
    <t>Sử</t>
  </si>
  <si>
    <t>Hóa</t>
  </si>
  <si>
    <t>Địa</t>
  </si>
  <si>
    <t>Trần Xuân Trường</t>
  </si>
  <si>
    <t>NGƯỜI TỔNG HỢP</t>
  </si>
  <si>
    <t>Thống kê bài chấm</t>
  </si>
  <si>
    <t>15/12/2003</t>
  </si>
  <si>
    <t>BH</t>
  </si>
  <si>
    <t>BC HK2</t>
  </si>
  <si>
    <t>M</t>
  </si>
  <si>
    <t>Bỏ học HK2</t>
  </si>
  <si>
    <t>Chuyển trường đi</t>
  </si>
  <si>
    <t>G</t>
  </si>
  <si>
    <t>Chuyển sang XH từ 10TN5</t>
  </si>
  <si>
    <t>Con TB CMHS</t>
  </si>
  <si>
    <t>BC BS do bị tai nạn</t>
  </si>
  <si>
    <t>Đặc cách</t>
  </si>
  <si>
    <t>BC sau</t>
  </si>
  <si>
    <t>Duyệt mới HK2</t>
  </si>
  <si>
    <t>Chuyển từ 12XH3</t>
  </si>
  <si>
    <t>Bỏ học thêm</t>
  </si>
  <si>
    <t>Chuyển từ 12XH4</t>
  </si>
  <si>
    <t>Chuyển từ 12XH1</t>
  </si>
  <si>
    <t>Chuyển từ 12XH2</t>
  </si>
  <si>
    <t>Đặc cách do ốm khi thi</t>
  </si>
  <si>
    <t>Ghi chú</t>
  </si>
  <si>
    <t>Toán, văn1</t>
  </si>
  <si>
    <t>Hóa, Anh1</t>
  </si>
  <si>
    <t>Lý, Sử1</t>
  </si>
  <si>
    <t>Sinh, Địa1</t>
  </si>
  <si>
    <t>Toán XH1</t>
  </si>
  <si>
    <t>Số tờ (Mã đề)</t>
  </si>
  <si>
    <t>Số thí sinh</t>
  </si>
  <si>
    <t>Từ SBD</t>
  </si>
  <si>
    <t>Đến SBD</t>
  </si>
  <si>
    <t>Tổng</t>
  </si>
  <si>
    <t>Thừa/thiếu</t>
  </si>
  <si>
    <t>Mã đầu SBD</t>
  </si>
  <si>
    <t>Mỗi phòng</t>
  </si>
  <si>
    <t>Số phòng</t>
  </si>
  <si>
    <t>Phòng cuối</t>
  </si>
  <si>
    <t>TN,XH</t>
  </si>
  <si>
    <t>10,11TN</t>
  </si>
  <si>
    <t>10,11XH</t>
  </si>
  <si>
    <t>thèng kª chÊt l­îng THI kh¶o s¸t  lÇn 2</t>
  </si>
  <si>
    <t>Mã môn để tham chiếu tới cột điểm từng môn</t>
  </si>
  <si>
    <t>TN11</t>
  </si>
  <si>
    <t>TN10</t>
  </si>
  <si>
    <t>XH10</t>
  </si>
  <si>
    <t>XH11</t>
  </si>
  <si>
    <t xml:space="preserve">Ban </t>
  </si>
  <si>
    <t>Tn</t>
  </si>
  <si>
    <t>Số đê</t>
  </si>
  <si>
    <t>(Phoøng thi soá)</t>
  </si>
  <si>
    <t>STT</t>
  </si>
  <si>
    <t>TRƯỜNG THPT TIẾN THỊNH</t>
  </si>
  <si>
    <t>Ngày sinh</t>
  </si>
  <si>
    <t>lớp</t>
  </si>
  <si>
    <t>HỌ VÀ TÊN HỌC SINH</t>
  </si>
  <si>
    <t>Toán, văn 2</t>
  </si>
  <si>
    <t>Hóa, Anh 2</t>
  </si>
  <si>
    <t>Lý, Sử 2</t>
  </si>
  <si>
    <t>Sinh, Địa 2</t>
  </si>
  <si>
    <t>Toán XH 2</t>
  </si>
  <si>
    <t>Chu Bảo</t>
  </si>
  <si>
    <t>12A9</t>
  </si>
  <si>
    <t>11TN5</t>
  </si>
  <si>
    <t>011636351</t>
  </si>
  <si>
    <t>011500200</t>
  </si>
  <si>
    <t>011500189</t>
  </si>
  <si>
    <t>011636348</t>
  </si>
  <si>
    <t>011420589</t>
  </si>
  <si>
    <t>011500190</t>
  </si>
  <si>
    <t>011636336</t>
  </si>
  <si>
    <t>011672839</t>
  </si>
  <si>
    <t>011636331</t>
  </si>
  <si>
    <t>011636343</t>
  </si>
  <si>
    <t>011500132</t>
  </si>
  <si>
    <t>011672747</t>
  </si>
  <si>
    <t>011636346</t>
  </si>
  <si>
    <t>011636603</t>
  </si>
  <si>
    <t>011500214</t>
  </si>
  <si>
    <t>011408783</t>
  </si>
  <si>
    <t>011716398</t>
  </si>
  <si>
    <t>011500213</t>
  </si>
  <si>
    <t>011337086</t>
  </si>
  <si>
    <t>011672815</t>
  </si>
  <si>
    <t>011651952</t>
  </si>
  <si>
    <t>011636610</t>
  </si>
  <si>
    <t>011463075</t>
  </si>
  <si>
    <t>011337088</t>
  </si>
  <si>
    <t>011500148</t>
  </si>
  <si>
    <t>011716353</t>
  </si>
  <si>
    <t>011716354</t>
  </si>
  <si>
    <t>011672801</t>
  </si>
  <si>
    <t>011500126</t>
  </si>
  <si>
    <t>011408757</t>
  </si>
  <si>
    <t>011500134</t>
  </si>
  <si>
    <t>011636614</t>
  </si>
  <si>
    <t>011651997</t>
  </si>
  <si>
    <t>011420557</t>
  </si>
  <si>
    <t>011420547</t>
  </si>
  <si>
    <t>011673105</t>
  </si>
  <si>
    <t>011672770</t>
  </si>
  <si>
    <t>011651953</t>
  </si>
  <si>
    <t>011408823</t>
  </si>
  <si>
    <t>011337035</t>
  </si>
  <si>
    <t>011651974</t>
  </si>
  <si>
    <t>011673080</t>
  </si>
  <si>
    <t>011651978</t>
  </si>
  <si>
    <t>011636339</t>
  </si>
  <si>
    <t>011500150</t>
  </si>
  <si>
    <t>011672744</t>
  </si>
  <si>
    <t>011636355</t>
  </si>
  <si>
    <t>011408811</t>
  </si>
  <si>
    <t>011408827</t>
  </si>
  <si>
    <t>011636609</t>
  </si>
  <si>
    <t>011472051</t>
  </si>
  <si>
    <t>011472093</t>
  </si>
  <si>
    <t>011672787</t>
  </si>
  <si>
    <t>011500123</t>
  </si>
  <si>
    <t>011500135</t>
  </si>
  <si>
    <t>011408739</t>
  </si>
  <si>
    <t>011390096</t>
  </si>
  <si>
    <t>011672758</t>
  </si>
  <si>
    <t>011636618</t>
  </si>
  <si>
    <t>011716386</t>
  </si>
  <si>
    <t>011542624</t>
  </si>
  <si>
    <t>011500122</t>
  </si>
  <si>
    <t>011636605</t>
  </si>
  <si>
    <t>011716371</t>
  </si>
  <si>
    <t>011672799</t>
  </si>
  <si>
    <t>011468352</t>
  </si>
  <si>
    <t>011651955</t>
  </si>
  <si>
    <t>011500183</t>
  </si>
  <si>
    <t>011408779</t>
  </si>
  <si>
    <t>011636330</t>
  </si>
  <si>
    <t>011420386</t>
  </si>
  <si>
    <t>011500136</t>
  </si>
  <si>
    <t>011500151</t>
  </si>
  <si>
    <t>011542557</t>
  </si>
  <si>
    <t>011408812</t>
  </si>
  <si>
    <t>011408786</t>
  </si>
  <si>
    <t>011500144</t>
  </si>
  <si>
    <t>011468318</t>
  </si>
  <si>
    <t>011636599</t>
  </si>
  <si>
    <t>011716366</t>
  </si>
  <si>
    <t>011468298</t>
  </si>
  <si>
    <t>011408892</t>
  </si>
  <si>
    <t>011472129</t>
  </si>
  <si>
    <t>011500133</t>
  </si>
  <si>
    <t>011389988</t>
  </si>
  <si>
    <t>011408809</t>
  </si>
  <si>
    <t>011652068</t>
  </si>
  <si>
    <t>011636350</t>
  </si>
  <si>
    <t>011636341</t>
  </si>
  <si>
    <t>011390039</t>
  </si>
  <si>
    <t>011365882</t>
  </si>
  <si>
    <t>011672811</t>
  </si>
  <si>
    <t>011500209</t>
  </si>
  <si>
    <t>013766982</t>
  </si>
  <si>
    <t>011463067</t>
  </si>
  <si>
    <t>011389982</t>
  </si>
  <si>
    <t>011672765</t>
  </si>
  <si>
    <t>011500211</t>
  </si>
  <si>
    <t>011463092</t>
  </si>
  <si>
    <t>011389952</t>
  </si>
  <si>
    <t>011673087</t>
  </si>
  <si>
    <t>011672731</t>
  </si>
  <si>
    <t>011390019</t>
  </si>
  <si>
    <t>011463073</t>
  </si>
  <si>
    <t>011636595</t>
  </si>
  <si>
    <t>011390051</t>
  </si>
  <si>
    <t>011463081</t>
  </si>
  <si>
    <t>011716380</t>
  </si>
  <si>
    <t>011672841</t>
  </si>
  <si>
    <t>011408795</t>
  </si>
  <si>
    <t>011672762</t>
  </si>
  <si>
    <t>011500155</t>
  </si>
  <si>
    <t>011463087</t>
  </si>
  <si>
    <t>011636593</t>
  </si>
  <si>
    <t>011463053</t>
  </si>
  <si>
    <t>011446747</t>
  </si>
  <si>
    <t>013906528</t>
  </si>
  <si>
    <t>011651907</t>
  </si>
  <si>
    <t>011673083</t>
  </si>
  <si>
    <t>011463071</t>
  </si>
  <si>
    <t>011651908</t>
  </si>
  <si>
    <t>011672774</t>
  </si>
  <si>
    <t>011463044</t>
  </si>
  <si>
    <t>011500127</t>
  </si>
  <si>
    <t>011716369</t>
  </si>
  <si>
    <t>011446924</t>
  </si>
  <si>
    <t>011542564</t>
  </si>
  <si>
    <t>011716374</t>
  </si>
  <si>
    <t>011468302</t>
  </si>
  <si>
    <t>011672773</t>
  </si>
  <si>
    <t>011673108</t>
  </si>
  <si>
    <t>011336939</t>
  </si>
  <si>
    <t>011463056</t>
  </si>
  <si>
    <t>011446975</t>
  </si>
  <si>
    <t>011716400</t>
  </si>
  <si>
    <t>011337099</t>
  </si>
  <si>
    <t>011500128</t>
  </si>
  <si>
    <t>011500131</t>
  </si>
  <si>
    <t>011472083</t>
  </si>
  <si>
    <t>011636590</t>
  </si>
  <si>
    <t>011500157</t>
  </si>
  <si>
    <t>011468297</t>
  </si>
  <si>
    <t>011468291</t>
  </si>
  <si>
    <t>011337116</t>
  </si>
  <si>
    <t>011468308</t>
  </si>
  <si>
    <t>011472046</t>
  </si>
  <si>
    <t>011336965</t>
  </si>
  <si>
    <t>011390021</t>
  </si>
  <si>
    <t>011673090</t>
  </si>
  <si>
    <t>011390140</t>
  </si>
  <si>
    <t>011468305</t>
  </si>
  <si>
    <t>011468330</t>
  </si>
  <si>
    <t>011446944</t>
  </si>
  <si>
    <t>011336988</t>
  </si>
  <si>
    <t>011365811</t>
  </si>
  <si>
    <t>011446984</t>
  </si>
  <si>
    <t>011390116</t>
  </si>
  <si>
    <t>011463051</t>
  </si>
  <si>
    <t>011446833</t>
  </si>
  <si>
    <t>011446890</t>
  </si>
  <si>
    <t>011446857</t>
  </si>
  <si>
    <t>011337150</t>
  </si>
  <si>
    <t>011390030</t>
  </si>
  <si>
    <t>011463069</t>
  </si>
  <si>
    <t>011542591</t>
  </si>
  <si>
    <t>011390104</t>
  </si>
  <si>
    <t>011446855</t>
  </si>
  <si>
    <t>011446906</t>
  </si>
  <si>
    <t>011463083</t>
  </si>
  <si>
    <t>013109559</t>
  </si>
  <si>
    <t>011365756</t>
  </si>
  <si>
    <t>011365900</t>
  </si>
  <si>
    <t>011651981</t>
  </si>
  <si>
    <t>011463060</t>
  </si>
  <si>
    <t>011472162</t>
  </si>
  <si>
    <t>011390023</t>
  </si>
  <si>
    <t>011365786</t>
  </si>
  <si>
    <t>011408824</t>
  </si>
  <si>
    <t>011636356</t>
  </si>
  <si>
    <t>011468304</t>
  </si>
  <si>
    <t>011408760</t>
  </si>
  <si>
    <t>011500193</t>
  </si>
  <si>
    <t>011365949</t>
  </si>
  <si>
    <t>011636615</t>
  </si>
  <si>
    <t>011472043</t>
  </si>
  <si>
    <t>011651977</t>
  </si>
  <si>
    <t>011472059</t>
  </si>
  <si>
    <t>011446930</t>
  </si>
  <si>
    <t>011463084</t>
  </si>
  <si>
    <t>011500125</t>
  </si>
  <si>
    <t>011472149</t>
  </si>
  <si>
    <t>011651897</t>
  </si>
  <si>
    <t>011446768</t>
  </si>
  <si>
    <t>011600179</t>
  </si>
  <si>
    <t>011389973</t>
  </si>
  <si>
    <t>011365799</t>
  </si>
  <si>
    <t>011446845</t>
  </si>
  <si>
    <t>011472145</t>
  </si>
  <si>
    <t>011600147</t>
  </si>
  <si>
    <t>011600295</t>
  </si>
  <si>
    <t>011365838</t>
  </si>
  <si>
    <t>011446894</t>
  </si>
  <si>
    <t>011390098</t>
  </si>
  <si>
    <t>011468338</t>
  </si>
  <si>
    <t>011365814</t>
  </si>
  <si>
    <t>011636611</t>
  </si>
  <si>
    <t>011365741</t>
  </si>
  <si>
    <t>011390182</t>
  </si>
  <si>
    <t>011472080</t>
  </si>
  <si>
    <t>011651943</t>
  </si>
  <si>
    <t>011337097</t>
  </si>
  <si>
    <t>011365923</t>
  </si>
  <si>
    <t>011636353</t>
  </si>
  <si>
    <t>011472111</t>
  </si>
  <si>
    <t>011408802</t>
  </si>
  <si>
    <t>011337103</t>
  </si>
  <si>
    <t>011365921</t>
  </si>
  <si>
    <t>011446862</t>
  </si>
  <si>
    <t>011365817</t>
  </si>
  <si>
    <t>011337134</t>
  </si>
  <si>
    <t>011337114</t>
  </si>
  <si>
    <t>011500120</t>
  </si>
  <si>
    <t>011636340</t>
  </si>
  <si>
    <t>011446751</t>
  </si>
  <si>
    <t>011390000</t>
  </si>
  <si>
    <t>011337014</t>
  </si>
  <si>
    <t>011465028</t>
  </si>
  <si>
    <t>011636338</t>
  </si>
  <si>
    <t>011636342</t>
  </si>
  <si>
    <t>011468292</t>
  </si>
  <si>
    <t>011472068</t>
  </si>
  <si>
    <t>011468273</t>
  </si>
  <si>
    <t>011365770</t>
  </si>
  <si>
    <t>011472157</t>
  </si>
  <si>
    <t>011542533</t>
  </si>
  <si>
    <t>011337101</t>
  </si>
  <si>
    <t>011337047</t>
  </si>
  <si>
    <t>011600246</t>
  </si>
  <si>
    <t>011672726</t>
  </si>
  <si>
    <t>011636621</t>
  </si>
  <si>
    <t>011465136</t>
  </si>
  <si>
    <t>011651888</t>
  </si>
  <si>
    <t>011472041</t>
  </si>
  <si>
    <t>011408815</t>
  </si>
  <si>
    <t>011636616</t>
  </si>
  <si>
    <t>011651886</t>
  </si>
  <si>
    <t>011651992</t>
  </si>
  <si>
    <t>011542539</t>
  </si>
  <si>
    <t>011468327</t>
  </si>
  <si>
    <t>011542620</t>
  </si>
  <si>
    <t>011365820</t>
  </si>
  <si>
    <t>011389958</t>
  </si>
  <si>
    <t>011365753</t>
  </si>
  <si>
    <t>011446759</t>
  </si>
  <si>
    <t>011446896</t>
  </si>
  <si>
    <t>011651960</t>
  </si>
  <si>
    <t>011542536</t>
  </si>
  <si>
    <t>011446939</t>
  </si>
  <si>
    <t>011500138</t>
  </si>
  <si>
    <t>011472047</t>
  </si>
  <si>
    <t>011651986</t>
  </si>
  <si>
    <t>011564182</t>
  </si>
  <si>
    <t>011652006</t>
  </si>
  <si>
    <t>011337144</t>
  </si>
  <si>
    <t>011472138</t>
  </si>
  <si>
    <t>011337053</t>
  </si>
  <si>
    <t>011600255</t>
  </si>
  <si>
    <t>011446913</t>
  </si>
  <si>
    <t>011408745</t>
  </si>
  <si>
    <t>011636594</t>
  </si>
  <si>
    <t>011463093</t>
  </si>
  <si>
    <t>014147164</t>
  </si>
  <si>
    <t>011651998</t>
  </si>
  <si>
    <t>011472202</t>
  </si>
  <si>
    <t>011472117</t>
  </si>
  <si>
    <t>011337106</t>
  </si>
  <si>
    <t>013766789</t>
  </si>
  <si>
    <t>011651999</t>
  </si>
  <si>
    <t>011446829</t>
  </si>
  <si>
    <t>011408830</t>
  </si>
  <si>
    <t>011472160</t>
  </si>
  <si>
    <t>011500121</t>
  </si>
  <si>
    <t>011446787</t>
  </si>
  <si>
    <t>011651944</t>
  </si>
  <si>
    <t>011500130</t>
  </si>
  <si>
    <t>011542546</t>
  </si>
  <si>
    <t>011472211</t>
  </si>
  <si>
    <t>011472065</t>
  </si>
  <si>
    <t>011390193</t>
  </si>
  <si>
    <t>011716388</t>
  </si>
  <si>
    <t>011652013</t>
  </si>
  <si>
    <t>011446868</t>
  </si>
  <si>
    <t>011446789</t>
  </si>
  <si>
    <t>011446831</t>
  </si>
  <si>
    <t>011365956</t>
  </si>
  <si>
    <t>011651989</t>
  </si>
  <si>
    <t>011652001</t>
  </si>
  <si>
    <t>011636617</t>
  </si>
  <si>
    <t>011446762</t>
  </si>
  <si>
    <t>011337110</t>
  </si>
  <si>
    <t>011446839</t>
  </si>
  <si>
    <t>011636333</t>
  </si>
  <si>
    <t>011472131</t>
  </si>
  <si>
    <t>011366742</t>
  </si>
  <si>
    <t>011463076</t>
  </si>
  <si>
    <t>011472052</t>
  </si>
  <si>
    <t>011651949</t>
  </si>
  <si>
    <t>011408829</t>
  </si>
  <si>
    <t>011463045</t>
  </si>
  <si>
    <t>011390041</t>
  </si>
  <si>
    <t>011472092</t>
  </si>
  <si>
    <t>011390187</t>
  </si>
  <si>
    <t>011365892</t>
  </si>
  <si>
    <t>011463082</t>
  </si>
  <si>
    <t>011446900</t>
  </si>
  <si>
    <t>011651976</t>
  </si>
  <si>
    <t>011446881</t>
  </si>
  <si>
    <t>011446825</t>
  </si>
  <si>
    <t>011336949</t>
  </si>
  <si>
    <t>011468361</t>
  </si>
  <si>
    <t>011472070</t>
  </si>
  <si>
    <t>011468362</t>
  </si>
  <si>
    <t>011600156</t>
  </si>
  <si>
    <t>011500119</t>
  </si>
  <si>
    <t>011446908</t>
  </si>
  <si>
    <t>011446791</t>
  </si>
  <si>
    <t>011446875</t>
  </si>
  <si>
    <t>011472215</t>
  </si>
  <si>
    <t>011337120</t>
  </si>
  <si>
    <t>011472133</t>
  </si>
  <si>
    <t>011636591</t>
  </si>
  <si>
    <t>011651891</t>
  </si>
  <si>
    <t>011365767</t>
  </si>
  <si>
    <t>011337042</t>
  </si>
  <si>
    <t>011468276</t>
  </si>
  <si>
    <t>011446948</t>
  </si>
  <si>
    <t>011336955</t>
  </si>
  <si>
    <t>011651984</t>
  </si>
  <si>
    <t>011446977</t>
  </si>
  <si>
    <t>011463052</t>
  </si>
  <si>
    <t>011468306</t>
  </si>
  <si>
    <t>011365898</t>
  </si>
  <si>
    <t>011533314</t>
  </si>
  <si>
    <t>011446915</t>
  </si>
  <si>
    <t>011472151</t>
  </si>
  <si>
    <t>011542612</t>
  </si>
  <si>
    <t>011365747</t>
  </si>
  <si>
    <t>011365834</t>
  </si>
  <si>
    <t>011337021</t>
  </si>
  <si>
    <t>011389961</t>
  </si>
  <si>
    <t>011408788</t>
  </si>
  <si>
    <t>011337028</t>
  </si>
  <si>
    <t>011408796</t>
  </si>
  <si>
    <t>011337112</t>
  </si>
  <si>
    <t>011337001</t>
  </si>
  <si>
    <t>011652002</t>
  </si>
  <si>
    <t>011465156</t>
  </si>
  <si>
    <t>011636332</t>
  </si>
  <si>
    <t>011446827</t>
  </si>
  <si>
    <t>011408804</t>
  </si>
  <si>
    <t>011468365</t>
  </si>
  <si>
    <t>011542618</t>
  </si>
  <si>
    <t>011446946</t>
  </si>
  <si>
    <t>011337076</t>
  </si>
  <si>
    <t>011542573</t>
  </si>
  <si>
    <t>011336935</t>
  </si>
  <si>
    <t>011651880</t>
  </si>
  <si>
    <t>011420635</t>
  </si>
  <si>
    <t>011465198</t>
  </si>
  <si>
    <t>011408782</t>
  </si>
  <si>
    <t>011472075</t>
  </si>
  <si>
    <t>011446971</t>
  </si>
  <si>
    <t>011500161</t>
  </si>
  <si>
    <t>011468363</t>
  </si>
  <si>
    <t>011500159</t>
  </si>
  <si>
    <t>011468321</t>
  </si>
  <si>
    <t>011446968</t>
  </si>
  <si>
    <t>011472199</t>
  </si>
  <si>
    <t>011446959</t>
  </si>
  <si>
    <t>011389964</t>
  </si>
  <si>
    <t>011337152</t>
  </si>
  <si>
    <t>011446969</t>
  </si>
  <si>
    <t>011472121</t>
  </si>
  <si>
    <t>011446938</t>
  </si>
  <si>
    <t>011446956</t>
  </si>
  <si>
    <t>011542567</t>
  </si>
  <si>
    <t>011446826</t>
  </si>
  <si>
    <t>011500140</t>
  </si>
  <si>
    <t>011446755</t>
  </si>
  <si>
    <t>011408789</t>
  </si>
  <si>
    <t>011446770</t>
  </si>
  <si>
    <t>011337132</t>
  </si>
  <si>
    <t>011468287</t>
  </si>
  <si>
    <t>011365795</t>
  </si>
  <si>
    <t>011636620</t>
  </si>
  <si>
    <t>011408743</t>
  </si>
  <si>
    <t>011636612</t>
  </si>
  <si>
    <t>011636601</t>
  </si>
  <si>
    <t>011408819</t>
  </si>
  <si>
    <t>Trần Kiều</t>
  </si>
  <si>
    <t>Trần Lê Hoàng</t>
  </si>
  <si>
    <t>Trần Huyền</t>
  </si>
  <si>
    <t>Nguyễn Đào</t>
  </si>
  <si>
    <t>Viên</t>
  </si>
  <si>
    <t>Vy</t>
  </si>
  <si>
    <t>Đỗ Trung</t>
  </si>
  <si>
    <t>Hoàng Vinh</t>
  </si>
  <si>
    <t>Trần Yến</t>
  </si>
  <si>
    <t>Chi</t>
  </si>
  <si>
    <t>Huỳnh</t>
  </si>
  <si>
    <t>Trần Gia</t>
  </si>
  <si>
    <t>Vượng</t>
  </si>
  <si>
    <t>Hà Khánh</t>
  </si>
  <si>
    <t>Bùi Huy</t>
  </si>
  <si>
    <t>Đàm Thị Xuân</t>
  </si>
  <si>
    <t>Lê Huy</t>
  </si>
  <si>
    <t>Phùng Viết Việt</t>
  </si>
  <si>
    <t>Giáp</t>
  </si>
  <si>
    <t>Lực</t>
  </si>
  <si>
    <t>Lê Hoàng</t>
  </si>
  <si>
    <t>Đỗ Viết</t>
  </si>
  <si>
    <t>Thân</t>
  </si>
  <si>
    <t>Ngô Minh</t>
  </si>
  <si>
    <t>Khoa</t>
  </si>
  <si>
    <t>Lưu Thanh</t>
  </si>
  <si>
    <t>Phạm Thị Kiều</t>
  </si>
  <si>
    <t>Nguyễn Ngọc Thuỳ</t>
  </si>
  <si>
    <t>Nguyễn Thảo</t>
  </si>
  <si>
    <t>Hoàng Thị Thu</t>
  </si>
  <si>
    <t>Trần Đại</t>
  </si>
  <si>
    <t>Vang</t>
  </si>
  <si>
    <t>Ngô Trung</t>
  </si>
  <si>
    <t>Nguyễn Hoa Đỗ</t>
  </si>
  <si>
    <t>Đoàn Thị</t>
  </si>
  <si>
    <t>Nguyễn Hà</t>
  </si>
  <si>
    <t>Lê Thị Tâm</t>
  </si>
  <si>
    <t>Đan</t>
  </si>
  <si>
    <t>Trịnh Phương</t>
  </si>
  <si>
    <t>Đặng Thị Thanh</t>
  </si>
  <si>
    <t>Tạ Thị Hải</t>
  </si>
  <si>
    <t>Đặng Hải</t>
  </si>
  <si>
    <t>Lưu Ðức</t>
  </si>
  <si>
    <t>Lưu Thị Thu</t>
  </si>
  <si>
    <t>Trương Thị Phương</t>
  </si>
  <si>
    <t>Nguyễn Thị Quyết</t>
  </si>
  <si>
    <t>Vũ Thị Kiều</t>
  </si>
  <si>
    <t>Hiển</t>
  </si>
  <si>
    <t>Hoàng Anh</t>
  </si>
  <si>
    <t>Phạm Thanh</t>
  </si>
  <si>
    <t>Lê Minh</t>
  </si>
  <si>
    <t>Lưu Thị Thùy</t>
  </si>
  <si>
    <t>Hiệu</t>
  </si>
  <si>
    <t>Tá</t>
  </si>
  <si>
    <t>Đỗ Khánh</t>
  </si>
  <si>
    <t>Trịnh Thị Yến</t>
  </si>
  <si>
    <t>Hoàng Ngọc</t>
  </si>
  <si>
    <t>Nguyễn Như</t>
  </si>
  <si>
    <t>Tạ Thị Ánh</t>
  </si>
  <si>
    <t>Vi</t>
  </si>
  <si>
    <t>Lưu Thị Hoài</t>
  </si>
  <si>
    <t>Nguyễn Thái</t>
  </si>
  <si>
    <t>Lương Thị Thu</t>
  </si>
  <si>
    <t>Trương Thị Khánh</t>
  </si>
  <si>
    <t>Trần Nguyên Anh</t>
  </si>
  <si>
    <t>Bưởi</t>
  </si>
  <si>
    <t>Phạm Hồng</t>
  </si>
  <si>
    <t>Nguyễn Đào Minh</t>
  </si>
  <si>
    <t>Hoàng Kiều Khánh</t>
  </si>
  <si>
    <t>Tạ Như</t>
  </si>
  <si>
    <t>Phùng Đình Tuấn</t>
  </si>
  <si>
    <t>Dương Văn</t>
  </si>
  <si>
    <t>Trần Mạnh</t>
  </si>
  <si>
    <t>Quyền</t>
  </si>
  <si>
    <t>Lê Ngọc Bảo</t>
  </si>
  <si>
    <t>Lê Thị Tố</t>
  </si>
  <si>
    <t>Đoàn Công</t>
  </si>
  <si>
    <t>Tạ Thành</t>
  </si>
  <si>
    <t>Phạm Anh</t>
  </si>
  <si>
    <t>Kiều Đức</t>
  </si>
  <si>
    <t>Kiều Thị Thùy</t>
  </si>
  <si>
    <t>Lê Quang</t>
  </si>
  <si>
    <t>Hạ</t>
  </si>
  <si>
    <t>Phùng Thị Huyền</t>
  </si>
  <si>
    <t>Đỗ Hoàng</t>
  </si>
  <si>
    <t>Mai Vũ Đại</t>
  </si>
  <si>
    <t>Nguyễn Huyền</t>
  </si>
  <si>
    <t>Kiều Văn</t>
  </si>
  <si>
    <t>Phùng Thị Ngọc</t>
  </si>
  <si>
    <t>Lương Thị Thúy</t>
  </si>
  <si>
    <t>Tạ Ngọc</t>
  </si>
  <si>
    <t>Bùi Việt</t>
  </si>
  <si>
    <t>Đặng Thị Hương</t>
  </si>
  <si>
    <t>Lê Trung</t>
  </si>
  <si>
    <t>Tiệp</t>
  </si>
  <si>
    <t>Trịnh Duy</t>
  </si>
  <si>
    <t>Kiều Mạnh</t>
  </si>
  <si>
    <t>Phạm Thu</t>
  </si>
  <si>
    <t>Trần Thị Hoài</t>
  </si>
  <si>
    <t>Lê Thị Thanh</t>
  </si>
  <si>
    <t>Dương Anh</t>
  </si>
  <si>
    <t>Nguyễn Thị Diệu</t>
  </si>
  <si>
    <t>Phùng Phan Anh</t>
  </si>
  <si>
    <t>Kiều Thị Thảo</t>
  </si>
  <si>
    <t>Đinh Quốc</t>
  </si>
  <si>
    <t>Đặng Thị Thảo</t>
  </si>
  <si>
    <t>Nguyễn Long</t>
  </si>
  <si>
    <t>Lê Hoài</t>
  </si>
  <si>
    <t>Trương Ngọc</t>
  </si>
  <si>
    <t>Đinh Tùng</t>
  </si>
  <si>
    <t>Nguyễn Phương</t>
  </si>
  <si>
    <t>Trần Bảo</t>
  </si>
  <si>
    <t>Toản</t>
  </si>
  <si>
    <t>Phùng Thị Lan</t>
  </si>
  <si>
    <t>Đặng Thanh</t>
  </si>
  <si>
    <t>Lưu Thị Ánh</t>
  </si>
  <si>
    <t>Phan Văn Tuấn</t>
  </si>
  <si>
    <t>Kiều Ngọc</t>
  </si>
  <si>
    <t>Trịnh Thanh</t>
  </si>
  <si>
    <t>Lê Thị Khánh</t>
  </si>
  <si>
    <t>Vũ Tuấn</t>
  </si>
  <si>
    <t>Kiều Thị</t>
  </si>
  <si>
    <t>Lưu Thu</t>
  </si>
  <si>
    <t>Chu Thị Thanh</t>
  </si>
  <si>
    <t>Lương Đức</t>
  </si>
  <si>
    <t>Tạ Phương</t>
  </si>
  <si>
    <t>Bùi Tiến</t>
  </si>
  <si>
    <t>Thái</t>
  </si>
  <si>
    <t>Trương Quân</t>
  </si>
  <si>
    <t>Trần Hoàng</t>
  </si>
  <si>
    <t>Lưu Hoàng</t>
  </si>
  <si>
    <t>Ngô Văn</t>
  </si>
  <si>
    <t>Nguyễn Lam</t>
  </si>
  <si>
    <t>Nguyễn Xuân Tuấn</t>
  </si>
  <si>
    <t>Tài</t>
  </si>
  <si>
    <t>Bùi Thị Diễm</t>
  </si>
  <si>
    <t>Trần Đoàn</t>
  </si>
  <si>
    <t>Khuê</t>
  </si>
  <si>
    <t>Đàm Tuấn</t>
  </si>
  <si>
    <t>Hoàng Thị Lan</t>
  </si>
  <si>
    <t>Tạ Thị Thuý</t>
  </si>
  <si>
    <t>Nguyễn Đăng</t>
  </si>
  <si>
    <t>Phan Thị Kim</t>
  </si>
  <si>
    <t>Trần Thị Ngọc</t>
  </si>
  <si>
    <t>Trà</t>
  </si>
  <si>
    <t>Đỗ Hoài</t>
  </si>
  <si>
    <t>STT gốc</t>
  </si>
  <si>
    <t>TN12</t>
  </si>
  <si>
    <t>XH12</t>
  </si>
  <si>
    <t>Số lượng thí sinh thừa/phòng</t>
  </si>
  <si>
    <t>Số thí sinh dự kiến</t>
  </si>
  <si>
    <t>Số thí sinh thực tế</t>
  </si>
  <si>
    <t>Mỗi phòng k10,11</t>
  </si>
  <si>
    <t>Mỗi phòng k12</t>
  </si>
  <si>
    <t>Mã khối 11,10 và 12</t>
  </si>
  <si>
    <t>Thiếu/Thừa</t>
  </si>
  <si>
    <t>BẢNG PHÂN PHÒNG, SỐ LƯỢNG/PHÒNG</t>
  </si>
  <si>
    <t>TOÀN TRƯỜNG</t>
  </si>
  <si>
    <t>KIỂM TRA CHẤT LƯỢNG HỌC THÊM -LẦN 1-NĂM HỌC 2019-2020</t>
  </si>
  <si>
    <t>DANH SÁCH THÍ SINH DỰ THI</t>
  </si>
  <si>
    <t>Chinh thu cong</t>
  </si>
  <si>
    <t>chinh</t>
  </si>
  <si>
    <t>chinh thu cong thanh 31, neu khong la so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</si>
</sst>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dd/mm/yyyy;@"/>
    <numFmt numFmtId="166" formatCode=";;;"/>
    <numFmt numFmtId="167" formatCode="#.0##"/>
  </numFmts>
  <fonts count="70" x14ac:knownFonts="1">
    <font>
      <sz val="10"/>
      <name val="Arial"/>
    </font>
    <font>
      <sz val="10"/>
      <name val="Arial"/>
      <family val="2"/>
      <charset val="163"/>
    </font>
    <font>
      <sz val="10"/>
      <name val=".VnTime"/>
      <family val="2"/>
    </font>
    <font>
      <b/>
      <sz val="10"/>
      <name val=".VnTime"/>
      <family val="2"/>
    </font>
    <font>
      <sz val="9"/>
      <name val=".VnTime"/>
      <family val="2"/>
    </font>
    <font>
      <b/>
      <sz val="10"/>
      <name val="Times New Roman"/>
      <family val="1"/>
    </font>
    <font>
      <sz val="11"/>
      <name val="Times New Roman"/>
      <family val="1"/>
    </font>
    <font>
      <sz val="10"/>
      <name val="Times New Roman"/>
      <family val="1"/>
    </font>
    <font>
      <sz val="8"/>
      <name val="Arial"/>
      <family val="2"/>
    </font>
    <font>
      <sz val="10"/>
      <name val="Arial"/>
      <family val="2"/>
    </font>
    <font>
      <b/>
      <sz val="10"/>
      <name val=".VnTimeH"/>
      <family val="2"/>
    </font>
    <font>
      <sz val="10"/>
      <name val=".VnTimeH"/>
      <family val="2"/>
    </font>
    <font>
      <i/>
      <sz val="10"/>
      <name val=".VnTime"/>
      <family val="2"/>
    </font>
    <font>
      <b/>
      <i/>
      <sz val="10"/>
      <name val=".VnTime"/>
      <family val="2"/>
    </font>
    <font>
      <b/>
      <sz val="12"/>
      <name val=".VnTimeH"/>
      <family val="2"/>
    </font>
    <font>
      <b/>
      <sz val="11"/>
      <name val="Times New Roman"/>
      <family val="1"/>
    </font>
    <font>
      <sz val="11"/>
      <name val="Times New Roman"/>
      <family val="1"/>
      <charset val="163"/>
    </font>
    <font>
      <b/>
      <sz val="10"/>
      <name val="Times New Roman"/>
      <family val="1"/>
      <charset val="163"/>
    </font>
    <font>
      <sz val="8"/>
      <name val="Times New Roman"/>
      <family val="1"/>
      <charset val="163"/>
    </font>
    <font>
      <sz val="9"/>
      <name val="Times New Roman"/>
      <family val="1"/>
      <charset val="163"/>
    </font>
    <font>
      <sz val="10"/>
      <name val="Times New Roman"/>
      <family val="1"/>
      <charset val="163"/>
    </font>
    <font>
      <sz val="8"/>
      <name val="Times New Roman"/>
      <family val="1"/>
    </font>
    <font>
      <sz val="12"/>
      <name val="Times New Roman"/>
      <family val="1"/>
      <charset val="163"/>
    </font>
    <font>
      <sz val="12"/>
      <name val=".VnTime"/>
      <family val="2"/>
    </font>
    <font>
      <b/>
      <sz val="12"/>
      <name val="Times New Roman"/>
      <family val="1"/>
    </font>
    <font>
      <b/>
      <sz val="12"/>
      <name val="Times New Roman"/>
      <family val="1"/>
      <charset val="163"/>
    </font>
    <font>
      <sz val="12"/>
      <name val="Times New Roman"/>
      <family val="1"/>
    </font>
    <font>
      <sz val="12"/>
      <name val="Arial"/>
      <family val="2"/>
    </font>
    <font>
      <sz val="11"/>
      <name val="Arial"/>
      <family val="2"/>
      <charset val="163"/>
    </font>
    <font>
      <b/>
      <sz val="11"/>
      <name val="Times New Roman"/>
      <family val="1"/>
      <charset val="163"/>
    </font>
    <font>
      <sz val="14"/>
      <name val="Times New Roman"/>
      <family val="1"/>
      <charset val="163"/>
    </font>
    <font>
      <sz val="14"/>
      <name val="Times New Roman"/>
      <family val="1"/>
    </font>
    <font>
      <sz val="14"/>
      <name val="Arial"/>
      <family val="2"/>
      <charset val="163"/>
    </font>
    <font>
      <sz val="10"/>
      <name val="Cambria"/>
      <family val="1"/>
      <charset val="163"/>
      <scheme val="major"/>
    </font>
    <font>
      <sz val="12"/>
      <color rgb="FFFF0000"/>
      <name val="Times New Roman"/>
      <family val="1"/>
      <charset val="163"/>
    </font>
    <font>
      <sz val="14"/>
      <color rgb="FFFF0000"/>
      <name val="Arial"/>
      <family val="2"/>
      <charset val="163"/>
    </font>
    <font>
      <sz val="10"/>
      <color rgb="FFFF0000"/>
      <name val="Arial"/>
      <family val="2"/>
    </font>
    <font>
      <sz val="10"/>
      <color rgb="FFFF0000"/>
      <name val="Times New Roman"/>
      <family val="1"/>
      <charset val="163"/>
    </font>
    <font>
      <sz val="10"/>
      <color rgb="FFFF0000"/>
      <name val=".VnTime"/>
      <family val="2"/>
    </font>
    <font>
      <sz val="10"/>
      <color theme="1"/>
      <name val=".VnTime"/>
      <family val="2"/>
    </font>
    <font>
      <b/>
      <sz val="10"/>
      <color theme="1"/>
      <name val=".VnTime"/>
      <family val="2"/>
    </font>
    <font>
      <sz val="12"/>
      <color theme="1"/>
      <name val=".VnTime"/>
      <family val="2"/>
    </font>
    <font>
      <sz val="12"/>
      <color theme="1"/>
      <name val="Times New Roman"/>
      <family val="1"/>
      <charset val="163"/>
    </font>
    <font>
      <b/>
      <sz val="14"/>
      <name val="Times New Roman"/>
      <family val="1"/>
    </font>
    <font>
      <sz val="9"/>
      <name val="Times New Roman"/>
      <family val="1"/>
    </font>
    <font>
      <b/>
      <sz val="9"/>
      <name val="Times New Roman"/>
      <family val="1"/>
    </font>
    <font>
      <sz val="12"/>
      <name val=".VnTime"/>
      <family val="2"/>
    </font>
    <font>
      <sz val="12"/>
      <color indexed="10"/>
      <name val="Times New Roman"/>
      <family val="1"/>
    </font>
    <font>
      <b/>
      <sz val="11"/>
      <color indexed="10"/>
      <name val="VNI-Times"/>
    </font>
    <font>
      <b/>
      <sz val="12"/>
      <color indexed="10"/>
      <name val="Times New Roman"/>
      <family val="1"/>
    </font>
    <font>
      <b/>
      <sz val="8"/>
      <color indexed="81"/>
      <name val="Tahoma"/>
      <family val="2"/>
    </font>
    <font>
      <sz val="10"/>
      <color rgb="FFFF0000"/>
      <name val="Times New Roman"/>
      <family val="1"/>
    </font>
    <font>
      <sz val="8"/>
      <color rgb="FFFF0000"/>
      <name val="Times New Roman"/>
      <family val="1"/>
    </font>
    <font>
      <sz val="8"/>
      <color rgb="FFFF0000"/>
      <name val="Times New Roman"/>
      <family val="1"/>
      <charset val="163"/>
    </font>
    <font>
      <b/>
      <sz val="10"/>
      <name val="Arial"/>
      <family val="2"/>
    </font>
    <font>
      <sz val="12"/>
      <name val="VNI-Times"/>
    </font>
    <font>
      <b/>
      <sz val="12"/>
      <name val="VNI-Times"/>
    </font>
    <font>
      <b/>
      <sz val="12"/>
      <color indexed="10"/>
      <name val="VNI-Times"/>
    </font>
    <font>
      <b/>
      <sz val="10"/>
      <name val="VNI-Times"/>
    </font>
    <font>
      <sz val="10"/>
      <name val="VNI-Times"/>
    </font>
    <font>
      <b/>
      <sz val="11"/>
      <name val="VNI-Times"/>
    </font>
    <font>
      <i/>
      <sz val="12"/>
      <name val="VNI-Times"/>
    </font>
    <font>
      <sz val="11"/>
      <name val="VNI-Times"/>
    </font>
    <font>
      <b/>
      <u/>
      <sz val="12"/>
      <name val="VNI-Times"/>
    </font>
    <font>
      <u/>
      <sz val="12"/>
      <name val="Times New Roman"/>
      <family val="1"/>
    </font>
    <font>
      <i/>
      <u/>
      <sz val="12"/>
      <name val="Times New Roman"/>
      <family val="1"/>
    </font>
    <font>
      <b/>
      <sz val="13"/>
      <name val="Times New Roman"/>
      <family val="1"/>
    </font>
    <font>
      <sz val="13"/>
      <name val="Times New Roman"/>
      <family val="1"/>
    </font>
    <font>
      <sz val="12.5"/>
      <name val="Times New Roman"/>
      <family val="1"/>
    </font>
    <font>
      <sz val="12"/>
      <color rgb="FFFF0000"/>
      <name val="Times New Roman"/>
      <family val="1"/>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15"/>
        <bgColor indexed="64"/>
      </patternFill>
    </fill>
    <fill>
      <patternFill patternType="solid">
        <fgColor indexed="44"/>
        <bgColor indexed="64"/>
      </patternFill>
    </fill>
    <fill>
      <patternFill patternType="solid">
        <fgColor indexed="13"/>
        <bgColor indexed="64"/>
      </patternFill>
    </fill>
    <fill>
      <patternFill patternType="solid">
        <fgColor indexed="47"/>
        <bgColor indexed="64"/>
      </patternFill>
    </fill>
    <fill>
      <patternFill patternType="solid">
        <fgColor rgb="FFFF00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s>
  <cellStyleXfs count="5">
    <xf numFmtId="0" fontId="0" fillId="0" borderId="0"/>
    <xf numFmtId="0" fontId="9" fillId="0" borderId="0"/>
    <xf numFmtId="9" fontId="1" fillId="0" borderId="0" applyNumberFormat="0" applyFill="0" applyBorder="0" applyAlignment="0" applyProtection="0"/>
    <xf numFmtId="0" fontId="46" fillId="0" borderId="0"/>
    <xf numFmtId="0" fontId="55" fillId="0" borderId="0"/>
  </cellStyleXfs>
  <cellXfs count="379">
    <xf numFmtId="0" fontId="0" fillId="0" borderId="0" xfId="0"/>
    <xf numFmtId="0" fontId="7" fillId="0" borderId="0" xfId="1" applyFont="1"/>
    <xf numFmtId="0" fontId="7" fillId="0" borderId="0" xfId="1" applyFont="1" applyAlignment="1">
      <alignment horizontal="center" vertical="center" wrapText="1"/>
    </xf>
    <xf numFmtId="0" fontId="7" fillId="0" borderId="0" xfId="1" applyFont="1" applyAlignment="1">
      <alignment horizontal="center" vertical="center"/>
    </xf>
    <xf numFmtId="0" fontId="21" fillId="0" borderId="0" xfId="0" applyFont="1" applyFill="1" applyAlignment="1" applyProtection="1">
      <alignment vertical="center"/>
      <protection locked="0"/>
    </xf>
    <xf numFmtId="0" fontId="18" fillId="0" borderId="0" xfId="0" applyFont="1" applyFill="1" applyAlignment="1" applyProtection="1">
      <alignment vertical="center"/>
      <protection locked="0"/>
    </xf>
    <xf numFmtId="0" fontId="21" fillId="0" borderId="0" xfId="0" applyFont="1" applyFill="1" applyProtection="1">
      <protection locked="0"/>
    </xf>
    <xf numFmtId="0" fontId="8" fillId="0" borderId="0" xfId="0" applyFont="1" applyFill="1" applyAlignment="1" applyProtection="1">
      <alignment vertical="center"/>
      <protection locked="0"/>
    </xf>
    <xf numFmtId="0" fontId="18" fillId="0" borderId="0" xfId="0" applyFont="1" applyFill="1" applyProtection="1">
      <protection locked="0"/>
    </xf>
    <xf numFmtId="0" fontId="20" fillId="0" borderId="0" xfId="0" applyFont="1" applyFill="1" applyAlignment="1" applyProtection="1">
      <alignment horizontal="center" vertical="center"/>
      <protection locked="0"/>
    </xf>
    <xf numFmtId="0" fontId="19" fillId="0" borderId="0" xfId="0" applyFont="1" applyFill="1" applyAlignment="1" applyProtection="1">
      <alignment horizontal="left" vertical="center"/>
      <protection locked="0"/>
    </xf>
    <xf numFmtId="0" fontId="7" fillId="0" borderId="0" xfId="0" applyFont="1" applyFill="1" applyAlignment="1" applyProtection="1">
      <alignment horizontal="center" vertical="center"/>
      <protection locked="0"/>
    </xf>
    <xf numFmtId="0" fontId="5" fillId="0" borderId="0" xfId="0" applyFont="1" applyFill="1" applyAlignment="1" applyProtection="1">
      <alignment horizontal="center" vertical="center"/>
      <protection locked="0"/>
    </xf>
    <xf numFmtId="165" fontId="20" fillId="0" borderId="0" xfId="0" applyNumberFormat="1" applyFont="1" applyFill="1" applyAlignment="1" applyProtection="1">
      <alignment horizontal="center" vertical="center"/>
      <protection locked="0"/>
    </xf>
    <xf numFmtId="0" fontId="22" fillId="0" borderId="1" xfId="0" applyFont="1" applyFill="1" applyBorder="1" applyAlignment="1" applyProtection="1">
      <alignment horizontal="center" vertical="center"/>
      <protection locked="0"/>
    </xf>
    <xf numFmtId="0" fontId="26" fillId="0" borderId="1" xfId="0" applyFont="1" applyFill="1" applyBorder="1" applyAlignment="1" applyProtection="1">
      <alignment horizontal="center" vertical="center"/>
      <protection locked="0"/>
    </xf>
    <xf numFmtId="0" fontId="19" fillId="0" borderId="0" xfId="0" applyFont="1" applyFill="1" applyAlignment="1" applyProtection="1">
      <alignment vertical="center"/>
      <protection locked="0"/>
    </xf>
    <xf numFmtId="0" fontId="19" fillId="0" borderId="0" xfId="0" applyFont="1" applyFill="1" applyAlignment="1" applyProtection="1">
      <alignment horizontal="center" vertical="center" wrapText="1"/>
      <protection locked="0"/>
    </xf>
    <xf numFmtId="0" fontId="7" fillId="0" borderId="0" xfId="0" applyFont="1" applyFill="1" applyProtection="1">
      <protection locked="0"/>
    </xf>
    <xf numFmtId="0" fontId="26" fillId="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1" fillId="0" borderId="0" xfId="0" applyFont="1" applyFill="1" applyAlignment="1" applyProtection="1">
      <alignment vertical="center" wrapText="1"/>
      <protection locked="0"/>
    </xf>
    <xf numFmtId="0" fontId="15" fillId="0" borderId="0" xfId="1" applyFont="1" applyBorder="1" applyAlignment="1">
      <alignment horizontal="center" vertical="center" wrapText="1"/>
    </xf>
    <xf numFmtId="0" fontId="27" fillId="0" borderId="1"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protection locked="0"/>
    </xf>
    <xf numFmtId="0" fontId="3" fillId="2" borderId="1" xfId="1" applyFont="1" applyFill="1" applyBorder="1" applyAlignment="1" applyProtection="1">
      <alignment horizontal="center" vertical="center"/>
      <protection hidden="1"/>
    </xf>
    <xf numFmtId="0" fontId="23" fillId="2" borderId="1" xfId="0" applyFont="1" applyFill="1" applyBorder="1" applyAlignment="1" applyProtection="1">
      <alignment horizontal="center" vertical="center"/>
      <protection hidden="1"/>
    </xf>
    <xf numFmtId="164" fontId="1" fillId="2" borderId="1" xfId="2" applyNumberFormat="1" applyFill="1" applyBorder="1" applyAlignment="1" applyProtection="1">
      <alignment horizontal="center" vertical="center"/>
      <protection hidden="1"/>
    </xf>
    <xf numFmtId="0" fontId="22" fillId="2" borderId="1" xfId="0" applyFont="1" applyFill="1" applyBorder="1" applyAlignment="1" applyProtection="1">
      <alignment horizontal="center" vertical="center"/>
      <protection hidden="1"/>
    </xf>
    <xf numFmtId="164" fontId="12" fillId="2" borderId="1" xfId="1" applyNumberFormat="1" applyFont="1" applyFill="1" applyBorder="1" applyAlignment="1" applyProtection="1">
      <alignment horizontal="center" vertical="center"/>
      <protection hidden="1"/>
    </xf>
    <xf numFmtId="0" fontId="22" fillId="2" borderId="1" xfId="0" applyNumberFormat="1" applyFont="1" applyFill="1" applyBorder="1" applyAlignment="1" applyProtection="1">
      <alignment horizontal="center" vertical="center"/>
      <protection hidden="1"/>
    </xf>
    <xf numFmtId="0" fontId="40" fillId="2" borderId="1" xfId="1" applyFont="1" applyFill="1" applyBorder="1" applyAlignment="1" applyProtection="1">
      <alignment horizontal="center" vertical="center"/>
      <protection hidden="1"/>
    </xf>
    <xf numFmtId="0" fontId="41" fillId="2" borderId="1" xfId="0" applyFont="1" applyFill="1" applyBorder="1" applyAlignment="1" applyProtection="1">
      <alignment horizontal="center" vertical="center"/>
      <protection hidden="1"/>
    </xf>
    <xf numFmtId="0" fontId="42" fillId="2" borderId="1" xfId="0" applyFont="1" applyFill="1" applyBorder="1" applyAlignment="1" applyProtection="1">
      <alignment horizontal="center" vertical="center"/>
      <protection hidden="1"/>
    </xf>
    <xf numFmtId="0" fontId="9" fillId="0" borderId="0" xfId="1" applyProtection="1">
      <protection locked="0"/>
    </xf>
    <xf numFmtId="0" fontId="9" fillId="2" borderId="1" xfId="1" applyFill="1" applyBorder="1" applyProtection="1">
      <protection locked="0"/>
    </xf>
    <xf numFmtId="0" fontId="36" fillId="2" borderId="1" xfId="1" applyFont="1" applyFill="1" applyBorder="1" applyProtection="1">
      <protection locked="0"/>
    </xf>
    <xf numFmtId="0" fontId="9" fillId="2" borderId="1" xfId="1" applyFont="1" applyFill="1" applyBorder="1" applyProtection="1">
      <protection locked="0"/>
    </xf>
    <xf numFmtId="0" fontId="9" fillId="0" borderId="0" xfId="1" applyFont="1" applyProtection="1">
      <protection locked="0"/>
    </xf>
    <xf numFmtId="2" fontId="9" fillId="0" borderId="0" xfId="1" applyNumberFormat="1" applyFont="1" applyProtection="1">
      <protection locked="0"/>
    </xf>
    <xf numFmtId="0" fontId="9" fillId="2" borderId="0" xfId="1" applyFont="1" applyFill="1" applyProtection="1">
      <protection locked="0"/>
    </xf>
    <xf numFmtId="0" fontId="9" fillId="0" borderId="0" xfId="1" applyAlignment="1" applyProtection="1">
      <alignment horizontal="center"/>
      <protection locked="0"/>
    </xf>
    <xf numFmtId="0" fontId="4" fillId="0" borderId="1" xfId="0" applyFont="1" applyFill="1" applyBorder="1" applyAlignment="1" applyProtection="1">
      <alignment horizontal="center" vertical="center"/>
      <protection locked="0"/>
    </xf>
    <xf numFmtId="0" fontId="44" fillId="0" borderId="1"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51" fillId="3" borderId="0" xfId="0" applyFont="1" applyFill="1" applyProtection="1">
      <protection locked="0"/>
    </xf>
    <xf numFmtId="0" fontId="15" fillId="0" borderId="2" xfId="1" applyFont="1" applyBorder="1" applyAlignment="1">
      <alignment horizontal="center" vertical="center" wrapText="1"/>
    </xf>
    <xf numFmtId="0" fontId="15" fillId="0" borderId="13" xfId="1" applyFont="1" applyBorder="1" applyAlignment="1">
      <alignment horizontal="center" vertical="center" wrapText="1"/>
    </xf>
    <xf numFmtId="0" fontId="5" fillId="0" borderId="1" xfId="1" applyFont="1" applyBorder="1" applyAlignment="1">
      <alignment horizontal="center" vertical="center" wrapText="1"/>
    </xf>
    <xf numFmtId="0" fontId="17" fillId="0" borderId="1" xfId="0" applyFont="1" applyFill="1" applyBorder="1" applyAlignment="1" applyProtection="1">
      <alignment horizontal="center" vertical="center" wrapText="1"/>
    </xf>
    <xf numFmtId="0" fontId="7" fillId="0" borderId="1" xfId="0" applyFont="1" applyFill="1" applyBorder="1" applyAlignment="1">
      <alignment horizontal="center"/>
    </xf>
    <xf numFmtId="0" fontId="6" fillId="0" borderId="1" xfId="0" applyFont="1" applyFill="1" applyBorder="1"/>
    <xf numFmtId="0" fontId="22" fillId="0" borderId="0" xfId="0" applyFont="1" applyFill="1" applyBorder="1" applyAlignment="1" applyProtection="1">
      <alignment horizontal="center" vertical="center"/>
      <protection locked="0"/>
    </xf>
    <xf numFmtId="0" fontId="53" fillId="0" borderId="0" xfId="0" applyFont="1" applyFill="1" applyAlignment="1" applyProtection="1">
      <alignment vertical="center"/>
      <protection locked="0"/>
    </xf>
    <xf numFmtId="0" fontId="0" fillId="2" borderId="0" xfId="0" applyFill="1"/>
    <xf numFmtId="0" fontId="0" fillId="0" borderId="0" xfId="0" applyAlignment="1">
      <alignment horizontal="center"/>
    </xf>
    <xf numFmtId="0" fontId="5" fillId="0" borderId="2" xfId="1" applyFont="1" applyBorder="1" applyAlignment="1">
      <alignment horizontal="center" vertical="center" wrapText="1"/>
    </xf>
    <xf numFmtId="0" fontId="5" fillId="0" borderId="0" xfId="0" applyFont="1" applyAlignment="1">
      <alignment horizontal="center" vertical="center"/>
    </xf>
    <xf numFmtId="0" fontId="26" fillId="0" borderId="0" xfId="4" applyFont="1" applyAlignment="1" applyProtection="1">
      <alignment horizontal="centerContinuous"/>
      <protection locked="0" hidden="1"/>
    </xf>
    <xf numFmtId="0" fontId="24" fillId="0" borderId="0" xfId="4" applyFont="1" applyAlignment="1" applyProtection="1">
      <alignment horizontal="centerContinuous"/>
      <protection locked="0" hidden="1"/>
    </xf>
    <xf numFmtId="0" fontId="26" fillId="0" borderId="0" xfId="4" applyFont="1" applyProtection="1">
      <protection locked="0" hidden="1"/>
    </xf>
    <xf numFmtId="0" fontId="55" fillId="0" borderId="0" xfId="4" applyProtection="1">
      <protection locked="0" hidden="1"/>
    </xf>
    <xf numFmtId="0" fontId="64" fillId="0" borderId="0" xfId="4" applyFont="1" applyAlignment="1" applyProtection="1">
      <alignment horizontal="centerContinuous"/>
      <protection locked="0" hidden="1"/>
    </xf>
    <xf numFmtId="0" fontId="65" fillId="0" borderId="0" xfId="4" applyFont="1" applyAlignment="1" applyProtection="1">
      <alignment horizontal="centerContinuous"/>
      <protection locked="0" hidden="1"/>
    </xf>
    <xf numFmtId="0" fontId="57" fillId="6" borderId="0" xfId="4" quotePrefix="1" applyFont="1" applyFill="1" applyAlignment="1" applyProtection="1">
      <alignment horizontal="center"/>
      <protection locked="0" hidden="1"/>
    </xf>
    <xf numFmtId="166" fontId="58" fillId="0" borderId="0" xfId="4" applyNumberFormat="1" applyFont="1" applyAlignment="1" applyProtection="1">
      <alignment horizontal="center" vertical="center" wrapText="1"/>
      <protection locked="0" hidden="1"/>
    </xf>
    <xf numFmtId="166" fontId="58" fillId="0" borderId="0" xfId="4" applyNumberFormat="1" applyFont="1" applyAlignment="1" applyProtection="1">
      <alignment vertical="center"/>
      <protection locked="0" hidden="1"/>
    </xf>
    <xf numFmtId="166" fontId="59" fillId="0" borderId="0" xfId="4" applyNumberFormat="1" applyFont="1" applyAlignment="1" applyProtection="1">
      <alignment vertical="center"/>
      <protection locked="0" hidden="1"/>
    </xf>
    <xf numFmtId="166" fontId="58" fillId="0" borderId="0" xfId="4" applyNumberFormat="1" applyFont="1" applyProtection="1">
      <protection locked="0" hidden="1"/>
    </xf>
    <xf numFmtId="166" fontId="60" fillId="0" borderId="0" xfId="4" applyNumberFormat="1" applyFont="1" applyAlignment="1" applyProtection="1">
      <alignment vertical="center" wrapText="1"/>
      <protection locked="0" hidden="1"/>
    </xf>
    <xf numFmtId="0" fontId="55" fillId="0" borderId="0" xfId="4" applyAlignment="1" applyProtection="1">
      <alignment horizontal="center" vertical="center" wrapText="1"/>
      <protection locked="0" hidden="1"/>
    </xf>
    <xf numFmtId="0" fontId="55" fillId="0" borderId="0" xfId="4" applyAlignment="1" applyProtection="1">
      <alignment horizontal="center" vertical="center"/>
      <protection locked="0" hidden="1"/>
    </xf>
    <xf numFmtId="49" fontId="55" fillId="0" borderId="0" xfId="4" applyNumberFormat="1" applyAlignment="1" applyProtection="1">
      <alignment horizontal="center" vertical="center"/>
      <protection locked="0" hidden="1"/>
    </xf>
    <xf numFmtId="0" fontId="61" fillId="0" borderId="0" xfId="4" applyFont="1" applyAlignment="1" applyProtection="1">
      <alignment horizontal="center" vertical="center" wrapText="1"/>
      <protection locked="0" hidden="1"/>
    </xf>
    <xf numFmtId="0" fontId="62" fillId="0" borderId="0" xfId="4" applyFont="1" applyAlignment="1" applyProtection="1">
      <alignment horizontal="center" vertical="center" wrapText="1"/>
      <protection locked="0" hidden="1"/>
    </xf>
    <xf numFmtId="166" fontId="55" fillId="0" borderId="0" xfId="4" applyNumberFormat="1" applyAlignment="1" applyProtection="1">
      <alignment horizontal="center" vertical="center" wrapText="1"/>
      <protection locked="0" hidden="1"/>
    </xf>
    <xf numFmtId="166" fontId="56" fillId="0" borderId="0" xfId="4" applyNumberFormat="1" applyFont="1" applyAlignment="1" applyProtection="1">
      <alignment horizontal="center"/>
      <protection locked="0" hidden="1"/>
    </xf>
    <xf numFmtId="166" fontId="55" fillId="0" borderId="0" xfId="4" applyNumberFormat="1" applyProtection="1">
      <protection locked="0" hidden="1"/>
    </xf>
    <xf numFmtId="0" fontId="66" fillId="0" borderId="1" xfId="0" applyFont="1" applyFill="1" applyBorder="1" applyAlignment="1" applyProtection="1">
      <alignment horizontal="center" vertical="center" wrapText="1"/>
      <protection locked="0" hidden="1"/>
    </xf>
    <xf numFmtId="0" fontId="67" fillId="0" borderId="22" xfId="4" applyFont="1" applyBorder="1" applyAlignment="1" applyProtection="1">
      <alignment horizontal="center"/>
      <protection locked="0" hidden="1"/>
    </xf>
    <xf numFmtId="0" fontId="62" fillId="0" borderId="0" xfId="4" applyFont="1" applyProtection="1">
      <protection locked="0" hidden="1"/>
    </xf>
    <xf numFmtId="0" fontId="67" fillId="0" borderId="20" xfId="4" applyFont="1" applyBorder="1" applyAlignment="1" applyProtection="1">
      <alignment horizontal="center"/>
      <protection locked="0" hidden="1"/>
    </xf>
    <xf numFmtId="0" fontId="67" fillId="0" borderId="32" xfId="4" applyFont="1" applyBorder="1" applyAlignment="1" applyProtection="1">
      <alignment horizontal="center"/>
      <protection locked="0" hidden="1"/>
    </xf>
    <xf numFmtId="0" fontId="63" fillId="0" borderId="0" xfId="4" applyFont="1" applyProtection="1">
      <protection locked="0" hidden="1"/>
    </xf>
    <xf numFmtId="0" fontId="62" fillId="0" borderId="0" xfId="4" applyFont="1" applyProtection="1">
      <protection hidden="1"/>
    </xf>
    <xf numFmtId="0" fontId="62" fillId="0" borderId="0" xfId="4" applyFont="1" applyAlignment="1" applyProtection="1">
      <alignment horizontal="center"/>
      <protection hidden="1"/>
    </xf>
    <xf numFmtId="0" fontId="62" fillId="0" borderId="0" xfId="4" applyFont="1" applyAlignment="1" applyProtection="1">
      <alignment horizontal="right"/>
      <protection hidden="1"/>
    </xf>
    <xf numFmtId="0" fontId="60" fillId="0" borderId="0" xfId="4" applyFont="1" applyAlignment="1" applyProtection="1">
      <alignment horizontal="center"/>
      <protection hidden="1"/>
    </xf>
    <xf numFmtId="0" fontId="55" fillId="0" borderId="0" xfId="4" applyProtection="1">
      <protection hidden="1"/>
    </xf>
    <xf numFmtId="0" fontId="7" fillId="0" borderId="0" xfId="1" applyFont="1" applyProtection="1">
      <protection hidden="1"/>
    </xf>
    <xf numFmtId="0" fontId="0" fillId="0" borderId="0" xfId="0" applyProtection="1">
      <protection hidden="1"/>
    </xf>
    <xf numFmtId="0" fontId="0" fillId="2" borderId="0" xfId="0" applyFill="1" applyProtection="1">
      <protection hidden="1"/>
    </xf>
    <xf numFmtId="0" fontId="26" fillId="0" borderId="0" xfId="3" applyFont="1" applyFill="1" applyBorder="1" applyAlignment="1" applyProtection="1">
      <alignment horizontal="center" vertical="center"/>
      <protection locked="0" hidden="1"/>
    </xf>
    <xf numFmtId="0" fontId="26" fillId="0" borderId="0" xfId="3" applyFont="1" applyFill="1" applyBorder="1" applyAlignment="1" applyProtection="1">
      <alignment horizontal="center" vertical="center" wrapText="1"/>
      <protection locked="0" hidden="1"/>
    </xf>
    <xf numFmtId="0" fontId="26" fillId="0" borderId="0" xfId="3" applyFont="1" applyAlignment="1" applyProtection="1">
      <alignment horizontal="center" vertical="center"/>
      <protection locked="0" hidden="1"/>
    </xf>
    <xf numFmtId="0" fontId="26" fillId="0" borderId="0" xfId="3" applyFont="1" applyAlignment="1" applyProtection="1">
      <alignment horizontal="center" vertical="center" wrapText="1"/>
      <protection locked="0" hidden="1"/>
    </xf>
    <xf numFmtId="0" fontId="26" fillId="4" borderId="1" xfId="3" applyFont="1" applyFill="1" applyBorder="1" applyAlignment="1" applyProtection="1">
      <alignment horizontal="center" vertical="center"/>
      <protection locked="0" hidden="1"/>
    </xf>
    <xf numFmtId="0" fontId="0" fillId="0" borderId="0" xfId="0" applyAlignment="1" applyProtection="1">
      <alignment horizontal="center" vertical="center"/>
      <protection locked="0" hidden="1"/>
    </xf>
    <xf numFmtId="0" fontId="26" fillId="4" borderId="1" xfId="3" applyFont="1" applyFill="1" applyBorder="1" applyAlignment="1" applyProtection="1">
      <alignment horizontal="center" vertical="center" wrapText="1"/>
      <protection locked="0" hidden="1"/>
    </xf>
    <xf numFmtId="0" fontId="0" fillId="0" borderId="0" xfId="0" applyAlignment="1" applyProtection="1">
      <alignment horizontal="center" vertical="center" wrapText="1"/>
      <protection locked="0" hidden="1"/>
    </xf>
    <xf numFmtId="0" fontId="47" fillId="5" borderId="1" xfId="3" applyFont="1" applyFill="1" applyBorder="1" applyAlignment="1" applyProtection="1">
      <alignment horizontal="center" vertical="center" wrapText="1"/>
      <protection locked="0" hidden="1"/>
    </xf>
    <xf numFmtId="0" fontId="48" fillId="5" borderId="1" xfId="3" quotePrefix="1" applyFont="1" applyFill="1" applyBorder="1" applyAlignment="1" applyProtection="1">
      <alignment horizontal="center" vertical="center" wrapText="1"/>
      <protection locked="0" hidden="1"/>
    </xf>
    <xf numFmtId="0" fontId="48" fillId="5" borderId="1" xfId="3" applyFont="1" applyFill="1" applyBorder="1" applyAlignment="1" applyProtection="1">
      <alignment horizontal="center" vertical="center" wrapText="1"/>
      <protection locked="0" hidden="1"/>
    </xf>
    <xf numFmtId="0" fontId="49" fillId="6" borderId="1" xfId="3" applyFont="1" applyFill="1" applyBorder="1" applyAlignment="1" applyProtection="1">
      <alignment horizontal="center" vertical="center" wrapText="1"/>
      <protection locked="0" hidden="1"/>
    </xf>
    <xf numFmtId="0" fontId="26" fillId="7" borderId="1" xfId="3" applyFont="1" applyFill="1" applyBorder="1" applyAlignment="1" applyProtection="1">
      <alignment horizontal="center" vertical="center" wrapText="1"/>
      <protection locked="0" hidden="1"/>
    </xf>
    <xf numFmtId="0" fontId="49" fillId="6" borderId="1" xfId="3" applyFont="1" applyFill="1" applyBorder="1" applyAlignment="1" applyProtection="1">
      <alignment horizontal="center" vertical="center"/>
      <protection locked="0" hidden="1"/>
    </xf>
    <xf numFmtId="0" fontId="26" fillId="2" borderId="0" xfId="3" applyFont="1" applyFill="1" applyAlignment="1" applyProtection="1">
      <alignment horizontal="center" vertical="center"/>
      <protection locked="0" hidden="1"/>
    </xf>
    <xf numFmtId="0" fontId="26" fillId="2" borderId="0" xfId="3" applyFont="1" applyFill="1" applyBorder="1" applyAlignment="1" applyProtection="1">
      <alignment horizontal="center" vertical="center"/>
      <protection locked="0" hidden="1"/>
    </xf>
    <xf numFmtId="0" fontId="0" fillId="2" borderId="0" xfId="0" applyFill="1" applyAlignment="1" applyProtection="1">
      <alignment horizontal="center" vertical="center"/>
      <protection locked="0" hidden="1"/>
    </xf>
    <xf numFmtId="0" fontId="26" fillId="3" borderId="0" xfId="3" applyFont="1" applyFill="1" applyBorder="1" applyAlignment="1" applyProtection="1">
      <alignment horizontal="center" vertical="center"/>
      <protection locked="0" hidden="1"/>
    </xf>
    <xf numFmtId="0" fontId="26" fillId="3" borderId="0" xfId="3" applyFont="1" applyFill="1" applyAlignment="1" applyProtection="1">
      <alignment horizontal="center" vertical="center"/>
      <protection locked="0" hidden="1"/>
    </xf>
    <xf numFmtId="0" fontId="26" fillId="8" borderId="0" xfId="3" applyFont="1" applyFill="1" applyBorder="1" applyAlignment="1" applyProtection="1">
      <alignment horizontal="center" vertical="center"/>
      <protection locked="0" hidden="1"/>
    </xf>
    <xf numFmtId="0" fontId="16" fillId="2" borderId="1" xfId="1" applyNumberFormat="1" applyFont="1" applyFill="1" applyBorder="1" applyAlignment="1" applyProtection="1">
      <alignment horizontal="center" vertical="center"/>
      <protection locked="0" hidden="1"/>
    </xf>
    <xf numFmtId="0" fontId="7" fillId="0" borderId="1" xfId="1" applyFont="1" applyBorder="1" applyAlignment="1" applyProtection="1">
      <alignment horizontal="center" vertical="center" wrapText="1"/>
      <protection locked="0" hidden="1"/>
    </xf>
    <xf numFmtId="0" fontId="7" fillId="3" borderId="1" xfId="1" applyFont="1" applyFill="1" applyBorder="1" applyAlignment="1" applyProtection="1">
      <alignment horizontal="center" vertical="center" wrapText="1"/>
      <protection locked="0" hidden="1"/>
    </xf>
    <xf numFmtId="0" fontId="7" fillId="0" borderId="0" xfId="1" applyFont="1" applyAlignment="1" applyProtection="1">
      <alignment horizontal="center" vertical="center" wrapText="1"/>
      <protection locked="0" hidden="1"/>
    </xf>
    <xf numFmtId="0" fontId="7" fillId="0" borderId="1" xfId="1" applyFont="1" applyBorder="1" applyAlignment="1" applyProtection="1">
      <alignment horizontal="center" vertical="center"/>
      <protection locked="0" hidden="1"/>
    </xf>
    <xf numFmtId="0" fontId="7" fillId="0" borderId="1" xfId="1" applyFont="1" applyBorder="1" applyProtection="1">
      <protection locked="0" hidden="1"/>
    </xf>
    <xf numFmtId="0" fontId="7" fillId="0" borderId="0" xfId="1" applyFont="1" applyProtection="1">
      <protection locked="0" hidden="1"/>
    </xf>
    <xf numFmtId="0" fontId="22" fillId="0" borderId="1" xfId="0" applyFont="1" applyFill="1" applyBorder="1" applyAlignment="1" applyProtection="1">
      <alignment horizontal="center" vertical="center"/>
      <protection locked="0" hidden="1"/>
    </xf>
    <xf numFmtId="0" fontId="22" fillId="0" borderId="1" xfId="0" quotePrefix="1" applyFont="1" applyFill="1" applyBorder="1" applyAlignment="1" applyProtection="1">
      <alignment horizontal="center" vertical="center"/>
      <protection locked="0" hidden="1"/>
    </xf>
    <xf numFmtId="0" fontId="16" fillId="0" borderId="6" xfId="0" applyFont="1" applyFill="1" applyBorder="1" applyAlignment="1" applyProtection="1">
      <alignment vertical="center"/>
      <protection locked="0" hidden="1"/>
    </xf>
    <xf numFmtId="0" fontId="16" fillId="0" borderId="7" xfId="1" applyNumberFormat="1" applyFont="1" applyFill="1" applyBorder="1" applyAlignment="1" applyProtection="1">
      <alignment horizontal="center" vertical="center"/>
      <protection locked="0" hidden="1"/>
    </xf>
    <xf numFmtId="165" fontId="44" fillId="0" borderId="1" xfId="1" applyNumberFormat="1" applyFont="1" applyFill="1" applyBorder="1" applyAlignment="1" applyProtection="1">
      <alignment horizontal="center" vertical="center"/>
      <protection locked="0" hidden="1"/>
    </xf>
    <xf numFmtId="0" fontId="44" fillId="0" borderId="1" xfId="0" applyFont="1" applyFill="1" applyBorder="1" applyAlignment="1" applyProtection="1">
      <alignment horizontal="center" vertical="center"/>
      <protection locked="0" hidden="1"/>
    </xf>
    <xf numFmtId="2" fontId="44" fillId="0" borderId="1" xfId="1" applyNumberFormat="1" applyFont="1" applyFill="1" applyBorder="1" applyAlignment="1" applyProtection="1">
      <alignment horizontal="center" vertical="center"/>
      <protection locked="0" hidden="1"/>
    </xf>
    <xf numFmtId="165" fontId="31" fillId="0" borderId="1" xfId="0" applyNumberFormat="1" applyFont="1" applyFill="1" applyBorder="1" applyAlignment="1" applyProtection="1">
      <alignment horizontal="center" vertical="center"/>
      <protection locked="0" hidden="1"/>
    </xf>
    <xf numFmtId="2" fontId="45" fillId="0" borderId="1" xfId="0" applyNumberFormat="1" applyFont="1" applyFill="1" applyBorder="1" applyAlignment="1" applyProtection="1">
      <alignment horizontal="center" vertical="center"/>
      <protection locked="0" hidden="1"/>
    </xf>
    <xf numFmtId="0" fontId="5" fillId="0" borderId="1" xfId="0" applyFont="1" applyFill="1" applyBorder="1" applyAlignment="1" applyProtection="1">
      <alignment horizontal="center"/>
      <protection locked="0" hidden="1"/>
    </xf>
    <xf numFmtId="0" fontId="45" fillId="0" borderId="1" xfId="0" applyFont="1" applyFill="1" applyBorder="1" applyAlignment="1" applyProtection="1">
      <alignment horizontal="center" vertical="center" wrapText="1"/>
      <protection locked="0" hidden="1"/>
    </xf>
    <xf numFmtId="0" fontId="7" fillId="0" borderId="1" xfId="0" applyFont="1" applyFill="1" applyBorder="1" applyAlignment="1" applyProtection="1">
      <alignment horizontal="center"/>
      <protection locked="0" hidden="1"/>
    </xf>
    <xf numFmtId="0" fontId="31" fillId="0" borderId="1" xfId="0" applyFont="1" applyFill="1" applyBorder="1" applyAlignment="1" applyProtection="1">
      <alignment horizontal="center" vertical="center" wrapText="1"/>
      <protection locked="0" hidden="1"/>
    </xf>
    <xf numFmtId="0" fontId="30" fillId="0" borderId="1" xfId="0" applyFont="1" applyFill="1" applyBorder="1" applyAlignment="1" applyProtection="1">
      <alignment horizontal="center" vertical="center" wrapText="1"/>
      <protection locked="0" hidden="1"/>
    </xf>
    <xf numFmtId="0" fontId="32" fillId="0" borderId="1" xfId="0" applyFont="1" applyFill="1" applyBorder="1" applyAlignment="1" applyProtection="1">
      <alignment horizontal="center" vertical="center" wrapText="1"/>
      <protection locked="0" hidden="1"/>
    </xf>
    <xf numFmtId="0" fontId="30" fillId="0" borderId="1" xfId="0" applyFont="1" applyFill="1" applyBorder="1" applyAlignment="1" applyProtection="1">
      <alignment horizontal="center" vertical="center"/>
      <protection locked="0" hidden="1"/>
    </xf>
    <xf numFmtId="0" fontId="26" fillId="0" borderId="1" xfId="0" applyFont="1" applyFill="1" applyBorder="1" applyAlignment="1" applyProtection="1">
      <alignment horizontal="center" vertical="center"/>
      <protection locked="0" hidden="1"/>
    </xf>
    <xf numFmtId="0" fontId="26" fillId="0" borderId="1" xfId="0" applyFont="1" applyFill="1" applyBorder="1" applyProtection="1">
      <protection locked="0" hidden="1"/>
    </xf>
    <xf numFmtId="0" fontId="21" fillId="0" borderId="0" xfId="0" applyFont="1" applyFill="1" applyProtection="1">
      <protection locked="0" hidden="1"/>
    </xf>
    <xf numFmtId="0" fontId="22" fillId="0" borderId="1" xfId="0" quotePrefix="1" applyNumberFormat="1" applyFont="1" applyFill="1" applyBorder="1" applyAlignment="1" applyProtection="1">
      <alignment horizontal="center" vertical="center"/>
      <protection locked="0" hidden="1"/>
    </xf>
    <xf numFmtId="0" fontId="16" fillId="0" borderId="6" xfId="0" applyFont="1" applyFill="1" applyBorder="1" applyAlignment="1" applyProtection="1">
      <alignment vertical="center" wrapText="1"/>
      <protection locked="0" hidden="1"/>
    </xf>
    <xf numFmtId="0" fontId="16" fillId="0" borderId="7" xfId="0" applyFont="1" applyFill="1" applyBorder="1" applyAlignment="1" applyProtection="1">
      <alignment horizontal="center" vertical="center" wrapText="1"/>
      <protection locked="0" hidden="1"/>
    </xf>
    <xf numFmtId="165" fontId="7" fillId="0" borderId="1" xfId="0" applyNumberFormat="1" applyFont="1" applyFill="1" applyBorder="1" applyAlignment="1" applyProtection="1">
      <alignment horizontal="center" vertical="center" wrapText="1"/>
      <protection locked="0" hidden="1"/>
    </xf>
    <xf numFmtId="2" fontId="44" fillId="0" borderId="1" xfId="0" applyNumberFormat="1" applyFont="1" applyFill="1" applyBorder="1" applyAlignment="1" applyProtection="1">
      <alignment horizontal="center" vertical="center"/>
      <protection locked="0" hidden="1"/>
    </xf>
    <xf numFmtId="0" fontId="5" fillId="0" borderId="1" xfId="0" applyFont="1" applyFill="1" applyBorder="1" applyAlignment="1" applyProtection="1">
      <alignment horizontal="center" vertical="center" wrapText="1"/>
      <protection locked="0" hidden="1"/>
    </xf>
    <xf numFmtId="0" fontId="21" fillId="0" borderId="1" xfId="0" applyFont="1" applyFill="1" applyBorder="1" applyAlignment="1" applyProtection="1">
      <alignment horizontal="center" vertical="center"/>
      <protection locked="0" hidden="1"/>
    </xf>
    <xf numFmtId="0" fontId="21" fillId="0" borderId="0" xfId="0" applyFont="1" applyFill="1" applyAlignment="1" applyProtection="1">
      <alignment vertical="center"/>
      <protection locked="0" hidden="1"/>
    </xf>
    <xf numFmtId="0" fontId="26" fillId="0" borderId="1" xfId="0" applyFont="1" applyFill="1" applyBorder="1" applyAlignment="1" applyProtection="1">
      <alignment vertical="center"/>
      <protection locked="0" hidden="1"/>
    </xf>
    <xf numFmtId="165" fontId="31" fillId="0" borderId="1" xfId="0" applyNumberFormat="1" applyFont="1" applyFill="1" applyBorder="1" applyAlignment="1" applyProtection="1">
      <alignment horizontal="center" vertical="center" wrapText="1"/>
      <protection locked="0" hidden="1"/>
    </xf>
    <xf numFmtId="0" fontId="26" fillId="0" borderId="1" xfId="0" applyFont="1" applyFill="1" applyBorder="1" applyAlignment="1" applyProtection="1">
      <alignment vertical="center" wrapText="1"/>
      <protection locked="0" hidden="1"/>
    </xf>
    <xf numFmtId="0" fontId="21" fillId="0" borderId="0" xfId="0" applyFont="1" applyFill="1" applyAlignment="1" applyProtection="1">
      <alignment vertical="center" wrapText="1"/>
      <protection locked="0" hidden="1"/>
    </xf>
    <xf numFmtId="0" fontId="16" fillId="0" borderId="7" xfId="0" applyFont="1" applyFill="1" applyBorder="1" applyAlignment="1" applyProtection="1">
      <alignment horizontal="center" vertical="center"/>
      <protection locked="0" hidden="1"/>
    </xf>
    <xf numFmtId="165" fontId="44" fillId="0" borderId="1" xfId="0" applyNumberFormat="1" applyFont="1" applyFill="1" applyBorder="1" applyAlignment="1" applyProtection="1">
      <alignment horizontal="center" vertical="center"/>
      <protection locked="0" hidden="1"/>
    </xf>
    <xf numFmtId="165" fontId="31" fillId="0" borderId="1" xfId="1" applyNumberFormat="1" applyFont="1" applyFill="1" applyBorder="1" applyAlignment="1" applyProtection="1">
      <alignment horizontal="center" vertical="center"/>
      <protection locked="0" hidden="1"/>
    </xf>
    <xf numFmtId="0" fontId="7" fillId="0" borderId="1" xfId="0" applyFont="1" applyFill="1" applyBorder="1" applyAlignment="1" applyProtection="1">
      <alignment horizontal="center" vertical="center"/>
      <protection locked="0" hidden="1"/>
    </xf>
    <xf numFmtId="0" fontId="32" fillId="0" borderId="1" xfId="0" applyFont="1" applyFill="1" applyBorder="1" applyAlignment="1" applyProtection="1">
      <alignment horizontal="center" vertical="center"/>
      <protection locked="0" hidden="1"/>
    </xf>
    <xf numFmtId="0" fontId="26" fillId="0" borderId="1" xfId="0" applyFont="1" applyFill="1" applyBorder="1" applyAlignment="1" applyProtection="1">
      <protection locked="0" hidden="1"/>
    </xf>
    <xf numFmtId="0" fontId="7" fillId="0" borderId="0" xfId="0" applyFont="1" applyFill="1" applyAlignment="1" applyProtection="1">
      <protection locked="0" hidden="1"/>
    </xf>
    <xf numFmtId="0" fontId="22" fillId="0" borderId="6" xfId="0" applyFont="1" applyFill="1" applyBorder="1" applyAlignment="1" applyProtection="1">
      <alignment horizontal="left" vertical="center"/>
      <protection locked="0" hidden="1"/>
    </xf>
    <xf numFmtId="0" fontId="16" fillId="0" borderId="7" xfId="0" applyFont="1" applyFill="1" applyBorder="1" applyAlignment="1" applyProtection="1">
      <alignment vertical="center"/>
      <protection locked="0" hidden="1"/>
    </xf>
    <xf numFmtId="0" fontId="16" fillId="0" borderId="1" xfId="0" applyFont="1" applyFill="1" applyBorder="1" applyAlignment="1" applyProtection="1">
      <alignment vertical="center"/>
      <protection locked="0" hidden="1"/>
    </xf>
    <xf numFmtId="0" fontId="22" fillId="0" borderId="1" xfId="0" applyFont="1" applyFill="1" applyBorder="1" applyAlignment="1" applyProtection="1">
      <alignment vertical="center"/>
      <protection locked="0" hidden="1"/>
    </xf>
    <xf numFmtId="0" fontId="7" fillId="0" borderId="0" xfId="0" applyFont="1" applyFill="1" applyProtection="1">
      <protection locked="0" hidden="1"/>
    </xf>
    <xf numFmtId="0" fontId="18" fillId="0" borderId="0" xfId="0" applyFont="1" applyFill="1" applyProtection="1">
      <protection locked="0" hidden="1"/>
    </xf>
    <xf numFmtId="165" fontId="7" fillId="0" borderId="1" xfId="0" applyNumberFormat="1" applyFont="1" applyFill="1" applyBorder="1" applyAlignment="1" applyProtection="1">
      <alignment horizontal="center" vertical="center"/>
      <protection locked="0" hidden="1"/>
    </xf>
    <xf numFmtId="0" fontId="18" fillId="0" borderId="1" xfId="0" applyFont="1" applyFill="1" applyBorder="1" applyAlignment="1" applyProtection="1">
      <alignment horizontal="center" vertical="center"/>
      <protection locked="0" hidden="1"/>
    </xf>
    <xf numFmtId="0" fontId="18" fillId="0" borderId="1" xfId="0" applyFont="1" applyFill="1" applyBorder="1" applyAlignment="1" applyProtection="1">
      <alignment horizontal="center"/>
      <protection locked="0" hidden="1"/>
    </xf>
    <xf numFmtId="2" fontId="44" fillId="0" borderId="1" xfId="0" applyNumberFormat="1" applyFont="1" applyFill="1" applyBorder="1" applyAlignment="1" applyProtection="1">
      <alignment horizontal="center" vertical="center" wrapText="1"/>
      <protection locked="0" hidden="1"/>
    </xf>
    <xf numFmtId="0" fontId="44" fillId="0" borderId="1" xfId="0" applyFont="1" applyFill="1" applyBorder="1" applyAlignment="1" applyProtection="1">
      <alignment horizontal="center" vertical="center" wrapText="1"/>
      <protection locked="0" hidden="1"/>
    </xf>
    <xf numFmtId="0" fontId="44" fillId="0" borderId="0" xfId="0" applyFont="1" applyFill="1" applyBorder="1" applyAlignment="1" applyProtection="1">
      <alignment horizontal="center" vertical="center"/>
      <protection locked="0" hidden="1"/>
    </xf>
    <xf numFmtId="2" fontId="44" fillId="0" borderId="0" xfId="0" applyNumberFormat="1" applyFont="1" applyFill="1" applyBorder="1" applyAlignment="1" applyProtection="1">
      <alignment horizontal="center" vertical="center"/>
      <protection locked="0" hidden="1"/>
    </xf>
    <xf numFmtId="0" fontId="18" fillId="0" borderId="0" xfId="0" applyFont="1" applyFill="1" applyAlignment="1" applyProtection="1">
      <alignment vertical="center"/>
      <protection locked="0" hidden="1"/>
    </xf>
    <xf numFmtId="0" fontId="21" fillId="0" borderId="1" xfId="0" applyFont="1" applyFill="1" applyBorder="1" applyAlignment="1" applyProtection="1">
      <alignment horizontal="center"/>
      <protection locked="0" hidden="1"/>
    </xf>
    <xf numFmtId="165" fontId="30" fillId="0" borderId="1" xfId="1" applyNumberFormat="1" applyFont="1" applyFill="1" applyBorder="1" applyAlignment="1" applyProtection="1">
      <alignment horizontal="center" vertical="center"/>
      <protection locked="0" hidden="1"/>
    </xf>
    <xf numFmtId="0" fontId="15" fillId="0" borderId="1" xfId="0" applyFont="1" applyFill="1" applyBorder="1" applyAlignment="1" applyProtection="1">
      <alignment horizontal="center"/>
      <protection locked="0" hidden="1"/>
    </xf>
    <xf numFmtId="165" fontId="19" fillId="0" borderId="1" xfId="1" applyNumberFormat="1" applyFont="1" applyFill="1" applyBorder="1" applyAlignment="1" applyProtection="1">
      <alignment horizontal="center" vertical="center"/>
      <protection locked="0" hidden="1"/>
    </xf>
    <xf numFmtId="0" fontId="19" fillId="0" borderId="1" xfId="0" applyFont="1" applyFill="1" applyBorder="1" applyAlignment="1" applyProtection="1">
      <alignment horizontal="center" vertical="center"/>
      <protection locked="0" hidden="1"/>
    </xf>
    <xf numFmtId="2" fontId="19" fillId="0" borderId="1" xfId="1" applyNumberFormat="1" applyFont="1" applyFill="1" applyBorder="1" applyAlignment="1" applyProtection="1">
      <alignment horizontal="center" vertical="center"/>
      <protection locked="0" hidden="1"/>
    </xf>
    <xf numFmtId="0" fontId="45" fillId="0" borderId="1" xfId="0" applyFont="1" applyFill="1" applyBorder="1" applyAlignment="1" applyProtection="1">
      <alignment horizontal="center" vertical="center"/>
      <protection locked="0" hidden="1"/>
    </xf>
    <xf numFmtId="0" fontId="35" fillId="0" borderId="1" xfId="0" applyFont="1" applyFill="1" applyBorder="1" applyAlignment="1" applyProtection="1">
      <alignment horizontal="center" vertical="center" wrapText="1"/>
      <protection locked="0" hidden="1"/>
    </xf>
    <xf numFmtId="0" fontId="26" fillId="0" borderId="1" xfId="0" applyFont="1" applyFill="1" applyBorder="1" applyAlignment="1" applyProtection="1">
      <alignment wrapText="1"/>
      <protection locked="0" hidden="1"/>
    </xf>
    <xf numFmtId="0" fontId="22" fillId="0" borderId="1" xfId="0" applyFont="1" applyFill="1" applyBorder="1" applyProtection="1">
      <protection locked="0" hidden="1"/>
    </xf>
    <xf numFmtId="0" fontId="21" fillId="0" borderId="0" xfId="0" applyFont="1" applyFill="1" applyAlignment="1" applyProtection="1">
      <alignment wrapText="1"/>
      <protection locked="0" hidden="1"/>
    </xf>
    <xf numFmtId="0" fontId="8" fillId="0" borderId="0" xfId="0" applyFont="1" applyFill="1" applyAlignment="1" applyProtection="1">
      <alignment vertical="center"/>
      <protection locked="0" hidden="1"/>
    </xf>
    <xf numFmtId="0" fontId="35" fillId="0" borderId="1" xfId="0" applyFont="1" applyFill="1" applyBorder="1" applyAlignment="1" applyProtection="1">
      <alignment horizontal="center" vertical="center"/>
      <protection locked="0" hidden="1"/>
    </xf>
    <xf numFmtId="0" fontId="18" fillId="0" borderId="0" xfId="0" applyFont="1" applyFill="1" applyAlignment="1" applyProtection="1">
      <alignment vertical="center" wrapText="1"/>
      <protection locked="0" hidden="1"/>
    </xf>
    <xf numFmtId="165" fontId="26" fillId="0" borderId="1" xfId="0" applyNumberFormat="1" applyFont="1" applyFill="1" applyBorder="1" applyAlignment="1" applyProtection="1">
      <alignment horizontal="center" vertical="center"/>
      <protection locked="0" hidden="1"/>
    </xf>
    <xf numFmtId="0" fontId="28" fillId="0" borderId="1" xfId="0" applyFont="1" applyFill="1" applyBorder="1" applyAlignment="1" applyProtection="1">
      <alignment horizontal="center" vertical="center" wrapText="1"/>
      <protection locked="0" hidden="1"/>
    </xf>
    <xf numFmtId="0" fontId="21" fillId="3" borderId="0" xfId="0" applyFont="1" applyFill="1" applyAlignment="1" applyProtection="1">
      <alignment vertical="center"/>
      <protection locked="0" hidden="1"/>
    </xf>
    <xf numFmtId="165" fontId="7" fillId="0" borderId="1" xfId="1" applyNumberFormat="1" applyFont="1" applyFill="1" applyBorder="1" applyAlignment="1" applyProtection="1">
      <alignment horizontal="center" vertical="center"/>
      <protection locked="0" hidden="1"/>
    </xf>
    <xf numFmtId="0" fontId="52" fillId="0" borderId="0" xfId="0" applyFont="1" applyFill="1" applyAlignment="1" applyProtection="1">
      <alignment vertical="center"/>
      <protection locked="0" hidden="1"/>
    </xf>
    <xf numFmtId="2" fontId="31" fillId="0" borderId="1" xfId="0" applyNumberFormat="1" applyFont="1" applyFill="1" applyBorder="1" applyAlignment="1" applyProtection="1">
      <alignment horizontal="center" vertical="center" wrapText="1"/>
      <protection locked="0" hidden="1"/>
    </xf>
    <xf numFmtId="0" fontId="44" fillId="0" borderId="1" xfId="0" applyFont="1" applyFill="1" applyBorder="1" applyProtection="1">
      <protection locked="0" hidden="1"/>
    </xf>
    <xf numFmtId="0" fontId="16" fillId="0" borderId="17" xfId="0" applyFont="1" applyFill="1" applyBorder="1" applyAlignment="1" applyProtection="1">
      <alignment vertical="center"/>
      <protection locked="0" hidden="1"/>
    </xf>
    <xf numFmtId="0" fontId="16" fillId="0" borderId="11" xfId="0" applyFont="1" applyFill="1" applyBorder="1" applyAlignment="1" applyProtection="1">
      <alignment horizontal="center" vertical="center"/>
      <protection locked="0" hidden="1"/>
    </xf>
    <xf numFmtId="165" fontId="7" fillId="0" borderId="3" xfId="0" applyNumberFormat="1" applyFont="1" applyFill="1" applyBorder="1" applyAlignment="1" applyProtection="1">
      <alignment horizontal="center" vertical="center"/>
      <protection locked="0" hidden="1"/>
    </xf>
    <xf numFmtId="2" fontId="44" fillId="0" borderId="3" xfId="0" applyNumberFormat="1" applyFont="1" applyFill="1" applyBorder="1" applyAlignment="1" applyProtection="1">
      <alignment horizontal="center" vertical="center"/>
      <protection locked="0" hidden="1"/>
    </xf>
    <xf numFmtId="0" fontId="44" fillId="0" borderId="3" xfId="0" applyFont="1" applyFill="1" applyBorder="1" applyAlignment="1" applyProtection="1">
      <alignment horizontal="center" vertical="center"/>
      <protection locked="0" hidden="1"/>
    </xf>
    <xf numFmtId="165" fontId="31" fillId="0" borderId="3" xfId="0" applyNumberFormat="1" applyFont="1" applyFill="1" applyBorder="1" applyAlignment="1" applyProtection="1">
      <alignment horizontal="center" vertical="center"/>
      <protection locked="0" hidden="1"/>
    </xf>
    <xf numFmtId="2" fontId="45" fillId="0" borderId="3" xfId="0" applyNumberFormat="1" applyFont="1" applyFill="1" applyBorder="1" applyAlignment="1" applyProtection="1">
      <alignment horizontal="center" vertical="center"/>
      <protection locked="0" hidden="1"/>
    </xf>
    <xf numFmtId="0" fontId="45" fillId="0" borderId="3" xfId="0" applyFont="1" applyFill="1" applyBorder="1" applyAlignment="1" applyProtection="1">
      <alignment horizontal="center" vertical="center" wrapText="1"/>
      <protection locked="0" hidden="1"/>
    </xf>
    <xf numFmtId="0" fontId="21" fillId="0" borderId="3" xfId="0" applyFont="1" applyFill="1" applyBorder="1" applyAlignment="1" applyProtection="1">
      <alignment horizontal="center" vertical="center"/>
      <protection locked="0" hidden="1"/>
    </xf>
    <xf numFmtId="0" fontId="32" fillId="0" borderId="3" xfId="0" applyFont="1" applyFill="1" applyBorder="1" applyAlignment="1" applyProtection="1">
      <alignment horizontal="center" vertical="center" wrapText="1"/>
      <protection locked="0" hidden="1"/>
    </xf>
    <xf numFmtId="165" fontId="44" fillId="0" borderId="3" xfId="1" applyNumberFormat="1" applyFont="1" applyFill="1" applyBorder="1" applyAlignment="1" applyProtection="1">
      <alignment horizontal="center" vertical="center"/>
      <protection locked="0" hidden="1"/>
    </xf>
    <xf numFmtId="2" fontId="44" fillId="0" borderId="3" xfId="1" applyNumberFormat="1" applyFont="1" applyFill="1" applyBorder="1" applyAlignment="1" applyProtection="1">
      <alignment horizontal="center" vertical="center"/>
      <protection locked="0" hidden="1"/>
    </xf>
    <xf numFmtId="0" fontId="45" fillId="0" borderId="3" xfId="0" applyFont="1" applyFill="1" applyBorder="1" applyAlignment="1" applyProtection="1">
      <alignment horizontal="center" vertical="center"/>
      <protection locked="0" hidden="1"/>
    </xf>
    <xf numFmtId="0" fontId="18" fillId="0" borderId="3" xfId="0" applyFont="1" applyFill="1" applyBorder="1" applyAlignment="1" applyProtection="1">
      <alignment horizontal="center"/>
      <protection locked="0" hidden="1"/>
    </xf>
    <xf numFmtId="0" fontId="16" fillId="0" borderId="11" xfId="1" applyNumberFormat="1" applyFont="1" applyFill="1" applyBorder="1" applyAlignment="1" applyProtection="1">
      <alignment horizontal="center" vertical="center"/>
      <protection locked="0" hidden="1"/>
    </xf>
    <xf numFmtId="0" fontId="7" fillId="0" borderId="3" xfId="0" applyFont="1" applyFill="1" applyBorder="1" applyAlignment="1" applyProtection="1">
      <alignment horizontal="center"/>
      <protection locked="0" hidden="1"/>
    </xf>
    <xf numFmtId="165" fontId="31" fillId="0" borderId="3" xfId="1" applyNumberFormat="1" applyFont="1" applyFill="1" applyBorder="1" applyAlignment="1" applyProtection="1">
      <alignment horizontal="center" vertical="center"/>
      <protection locked="0" hidden="1"/>
    </xf>
    <xf numFmtId="0" fontId="32" fillId="0" borderId="3" xfId="0" applyFont="1" applyFill="1" applyBorder="1" applyAlignment="1" applyProtection="1">
      <alignment horizontal="center" vertical="center"/>
      <protection locked="0" hidden="1"/>
    </xf>
    <xf numFmtId="0" fontId="21" fillId="0" borderId="3" xfId="0" applyFont="1" applyFill="1" applyBorder="1" applyAlignment="1" applyProtection="1">
      <alignment horizontal="center"/>
      <protection locked="0" hidden="1"/>
    </xf>
    <xf numFmtId="0" fontId="18" fillId="0" borderId="3" xfId="0" applyFont="1" applyFill="1" applyBorder="1" applyAlignment="1" applyProtection="1">
      <alignment horizontal="center" vertical="center"/>
      <protection locked="0" hidden="1"/>
    </xf>
    <xf numFmtId="2" fontId="44" fillId="0" borderId="3" xfId="0" applyNumberFormat="1" applyFont="1" applyFill="1" applyBorder="1" applyAlignment="1" applyProtection="1">
      <alignment horizontal="center" vertical="center" wrapText="1"/>
      <protection locked="0" hidden="1"/>
    </xf>
    <xf numFmtId="0" fontId="44" fillId="0" borderId="3" xfId="0" applyFont="1" applyFill="1" applyBorder="1" applyAlignment="1" applyProtection="1">
      <alignment horizontal="center" vertical="center" wrapText="1"/>
      <protection locked="0" hidden="1"/>
    </xf>
    <xf numFmtId="165" fontId="31" fillId="0" borderId="3" xfId="0" applyNumberFormat="1" applyFont="1" applyFill="1" applyBorder="1" applyAlignment="1" applyProtection="1">
      <alignment horizontal="center" vertical="center" wrapText="1"/>
      <protection locked="0" hidden="1"/>
    </xf>
    <xf numFmtId="165" fontId="30" fillId="0" borderId="3" xfId="1" applyNumberFormat="1" applyFont="1" applyFill="1" applyBorder="1" applyAlignment="1" applyProtection="1">
      <alignment horizontal="center" vertical="center"/>
      <protection locked="0" hidden="1"/>
    </xf>
    <xf numFmtId="0" fontId="7" fillId="0" borderId="3" xfId="0" applyFont="1" applyFill="1" applyBorder="1" applyAlignment="1" applyProtection="1">
      <alignment horizontal="center" vertical="center"/>
      <protection locked="0" hidden="1"/>
    </xf>
    <xf numFmtId="165" fontId="19" fillId="0" borderId="3" xfId="1" applyNumberFormat="1" applyFont="1" applyFill="1" applyBorder="1" applyAlignment="1" applyProtection="1">
      <alignment horizontal="center" vertical="center"/>
      <protection locked="0" hidden="1"/>
    </xf>
    <xf numFmtId="0" fontId="19" fillId="0" borderId="3" xfId="0" applyFont="1" applyFill="1" applyBorder="1" applyAlignment="1" applyProtection="1">
      <alignment horizontal="center" vertical="center"/>
      <protection locked="0" hidden="1"/>
    </xf>
    <xf numFmtId="2" fontId="19" fillId="0" borderId="3" xfId="1" applyNumberFormat="1" applyFont="1" applyFill="1" applyBorder="1" applyAlignment="1" applyProtection="1">
      <alignment horizontal="center" vertical="center"/>
      <protection locked="0" hidden="1"/>
    </xf>
    <xf numFmtId="165" fontId="44" fillId="0" borderId="3" xfId="0" applyNumberFormat="1" applyFont="1" applyFill="1" applyBorder="1" applyAlignment="1" applyProtection="1">
      <alignment horizontal="center" vertical="center"/>
      <protection locked="0" hidden="1"/>
    </xf>
    <xf numFmtId="2" fontId="44" fillId="0" borderId="17" xfId="0" applyNumberFormat="1" applyFont="1" applyFill="1" applyBorder="1" applyAlignment="1" applyProtection="1">
      <alignment horizontal="center" vertical="center"/>
      <protection locked="0" hidden="1"/>
    </xf>
    <xf numFmtId="0" fontId="44" fillId="0" borderId="3" xfId="0" applyFont="1" applyFill="1" applyBorder="1" applyAlignment="1" applyProtection="1">
      <alignment horizontal="center"/>
      <protection locked="0" hidden="1"/>
    </xf>
    <xf numFmtId="0" fontId="16" fillId="0" borderId="15" xfId="0" applyFont="1" applyFill="1" applyBorder="1" applyAlignment="1" applyProtection="1">
      <alignment vertical="center"/>
      <protection locked="0" hidden="1"/>
    </xf>
    <xf numFmtId="0" fontId="16" fillId="0" borderId="16" xfId="0" applyFont="1" applyFill="1" applyBorder="1" applyAlignment="1" applyProtection="1">
      <alignment horizontal="center" vertical="center"/>
      <protection locked="0" hidden="1"/>
    </xf>
    <xf numFmtId="0" fontId="27" fillId="0" borderId="1" xfId="0" applyFont="1" applyFill="1" applyBorder="1" applyAlignment="1" applyProtection="1">
      <alignment vertical="center"/>
      <protection locked="0" hidden="1"/>
    </xf>
    <xf numFmtId="165" fontId="20" fillId="0" borderId="1" xfId="0" applyNumberFormat="1" applyFont="1" applyFill="1" applyBorder="1" applyAlignment="1" applyProtection="1">
      <alignment horizontal="center" vertical="center"/>
      <protection locked="0" hidden="1"/>
    </xf>
    <xf numFmtId="0" fontId="31" fillId="0" borderId="1" xfId="0" applyFont="1" applyFill="1" applyBorder="1" applyAlignment="1" applyProtection="1">
      <alignment horizontal="center" vertical="center"/>
      <protection locked="0" hidden="1"/>
    </xf>
    <xf numFmtId="0" fontId="16" fillId="0" borderId="7" xfId="1" applyFont="1" applyFill="1" applyBorder="1" applyAlignment="1" applyProtection="1">
      <alignment horizontal="center" vertical="center"/>
      <protection locked="0" hidden="1"/>
    </xf>
    <xf numFmtId="0" fontId="20" fillId="0" borderId="0" xfId="0" applyFont="1" applyFill="1" applyAlignment="1" applyProtection="1">
      <alignment horizontal="center" vertical="center"/>
      <protection locked="0" hidden="1"/>
    </xf>
    <xf numFmtId="0" fontId="19" fillId="0" borderId="0" xfId="0" applyFont="1" applyFill="1" applyAlignment="1" applyProtection="1">
      <alignment vertical="center"/>
      <protection locked="0" hidden="1"/>
    </xf>
    <xf numFmtId="0" fontId="19" fillId="0" borderId="0" xfId="0" applyFont="1" applyFill="1" applyAlignment="1" applyProtection="1">
      <alignment horizontal="left" vertical="center"/>
      <protection locked="0" hidden="1"/>
    </xf>
    <xf numFmtId="165" fontId="20" fillId="0" borderId="0" xfId="0" applyNumberFormat="1" applyFont="1" applyFill="1" applyAlignment="1" applyProtection="1">
      <alignment horizontal="center" vertical="center"/>
      <protection locked="0" hidden="1"/>
    </xf>
    <xf numFmtId="0" fontId="7" fillId="0" borderId="0" xfId="0" applyFont="1" applyFill="1" applyAlignment="1" applyProtection="1">
      <alignment horizontal="center" vertical="center"/>
      <protection locked="0" hidden="1"/>
    </xf>
    <xf numFmtId="0" fontId="5" fillId="0" borderId="0" xfId="0" applyFont="1" applyFill="1" applyAlignment="1" applyProtection="1">
      <alignment horizontal="center" vertical="center"/>
      <protection locked="0" hidden="1"/>
    </xf>
    <xf numFmtId="0" fontId="9" fillId="0" borderId="0" xfId="1" applyProtection="1">
      <protection hidden="1"/>
    </xf>
    <xf numFmtId="0" fontId="3" fillId="0" borderId="4" xfId="1" applyFont="1" applyBorder="1" applyAlignment="1" applyProtection="1">
      <alignment horizontal="center" vertical="center"/>
      <protection hidden="1"/>
    </xf>
    <xf numFmtId="0" fontId="3" fillId="0" borderId="2" xfId="1" applyFont="1" applyBorder="1" applyAlignment="1" applyProtection="1">
      <alignment horizontal="center" vertical="center"/>
      <protection hidden="1"/>
    </xf>
    <xf numFmtId="0" fontId="13" fillId="0" borderId="2" xfId="1" applyFont="1" applyBorder="1" applyAlignment="1" applyProtection="1">
      <alignment horizontal="center" vertical="center"/>
      <protection hidden="1"/>
    </xf>
    <xf numFmtId="2" fontId="13" fillId="0" borderId="2" xfId="1" applyNumberFormat="1" applyFont="1" applyBorder="1" applyAlignment="1" applyProtection="1">
      <alignment horizontal="center" vertical="center"/>
      <protection hidden="1"/>
    </xf>
    <xf numFmtId="0" fontId="3" fillId="2" borderId="2" xfId="1" applyFont="1" applyFill="1" applyBorder="1" applyAlignment="1" applyProtection="1">
      <alignment horizontal="center" vertical="center"/>
      <protection hidden="1"/>
    </xf>
    <xf numFmtId="0" fontId="9" fillId="2" borderId="1" xfId="1" applyNumberFormat="1" applyFill="1" applyBorder="1" applyAlignment="1" applyProtection="1">
      <alignment horizontal="center"/>
      <protection hidden="1"/>
    </xf>
    <xf numFmtId="0" fontId="20" fillId="2" borderId="1" xfId="1" applyFont="1" applyFill="1" applyBorder="1" applyAlignment="1" applyProtection="1">
      <alignment horizontal="center"/>
      <protection hidden="1"/>
    </xf>
    <xf numFmtId="0" fontId="2" fillId="2" borderId="1" xfId="1" applyFont="1" applyFill="1" applyBorder="1" applyAlignment="1" applyProtection="1">
      <alignment vertical="center"/>
      <protection hidden="1"/>
    </xf>
    <xf numFmtId="0" fontId="2" fillId="2" borderId="1" xfId="1" applyFont="1" applyFill="1" applyBorder="1" applyAlignment="1" applyProtection="1">
      <alignment horizontal="center" vertical="center"/>
      <protection hidden="1"/>
    </xf>
    <xf numFmtId="0" fontId="33" fillId="2" borderId="1" xfId="1" applyFont="1" applyFill="1" applyBorder="1" applyAlignment="1" applyProtection="1">
      <alignment horizontal="center" vertical="center"/>
      <protection hidden="1"/>
    </xf>
    <xf numFmtId="49" fontId="9" fillId="2" borderId="1" xfId="1" applyNumberFormat="1" applyFill="1" applyBorder="1" applyAlignment="1" applyProtection="1">
      <alignment horizontal="center"/>
      <protection hidden="1"/>
    </xf>
    <xf numFmtId="49" fontId="36" fillId="2" borderId="1" xfId="1" applyNumberFormat="1" applyFont="1" applyFill="1" applyBorder="1" applyAlignment="1" applyProtection="1">
      <alignment horizontal="center"/>
      <protection hidden="1"/>
    </xf>
    <xf numFmtId="0" fontId="37" fillId="2" borderId="1" xfId="1" applyFont="1" applyFill="1" applyBorder="1" applyAlignment="1" applyProtection="1">
      <alignment horizontal="center"/>
      <protection hidden="1"/>
    </xf>
    <xf numFmtId="0" fontId="38" fillId="2" borderId="1" xfId="1" applyFont="1" applyFill="1" applyBorder="1" applyAlignment="1" applyProtection="1">
      <alignment vertical="center"/>
      <protection hidden="1"/>
    </xf>
    <xf numFmtId="0" fontId="39" fillId="2" borderId="1" xfId="1" applyFont="1" applyFill="1" applyBorder="1" applyAlignment="1" applyProtection="1">
      <alignment horizontal="center" vertical="center"/>
      <protection hidden="1"/>
    </xf>
    <xf numFmtId="49" fontId="9" fillId="2" borderId="1" xfId="1" applyNumberFormat="1" applyFont="1" applyFill="1" applyBorder="1" applyAlignment="1" applyProtection="1">
      <alignment horizontal="center"/>
      <protection hidden="1"/>
    </xf>
    <xf numFmtId="0" fontId="33" fillId="2" borderId="4" xfId="1" applyFont="1" applyFill="1" applyBorder="1" applyAlignment="1" applyProtection="1">
      <alignment horizontal="center" vertical="center"/>
      <protection hidden="1"/>
    </xf>
    <xf numFmtId="0" fontId="9" fillId="0" borderId="1" xfId="1" applyBorder="1" applyProtection="1">
      <protection hidden="1"/>
    </xf>
    <xf numFmtId="0" fontId="16" fillId="0" borderId="1" xfId="1" applyNumberFormat="1" applyFont="1" applyFill="1" applyBorder="1" applyAlignment="1" applyProtection="1">
      <alignment horizontal="center" vertical="center"/>
      <protection locked="0" hidden="1"/>
    </xf>
    <xf numFmtId="0" fontId="19" fillId="0" borderId="17" xfId="0" applyFont="1" applyFill="1" applyBorder="1" applyAlignment="1" applyProtection="1">
      <alignment horizontal="center" vertical="center"/>
      <protection locked="0" hidden="1"/>
    </xf>
    <xf numFmtId="0" fontId="68" fillId="0" borderId="21" xfId="4" applyFont="1" applyBorder="1" applyAlignment="1" applyProtection="1">
      <alignment horizontal="center"/>
      <protection locked="0" hidden="1"/>
    </xf>
    <xf numFmtId="0" fontId="68" fillId="0" borderId="23" xfId="4" applyFont="1" applyBorder="1" applyAlignment="1" applyProtection="1">
      <alignment horizontal="left" vertical="top" wrapText="1"/>
      <protection locked="0" hidden="1"/>
    </xf>
    <xf numFmtId="0" fontId="68" fillId="0" borderId="24" xfId="4" applyFont="1" applyBorder="1" applyAlignment="1" applyProtection="1">
      <alignment horizontal="left" vertical="top" wrapText="1"/>
      <protection locked="0" hidden="1"/>
    </xf>
    <xf numFmtId="0" fontId="68" fillId="0" borderId="19" xfId="0" applyFont="1" applyBorder="1" applyAlignment="1" applyProtection="1">
      <alignment horizontal="center"/>
      <protection locked="0" hidden="1"/>
    </xf>
    <xf numFmtId="167" fontId="68" fillId="0" borderId="21" xfId="4" applyNumberFormat="1" applyFont="1" applyBorder="1" applyAlignment="1" applyProtection="1">
      <alignment horizontal="center"/>
      <protection locked="0" hidden="1"/>
    </xf>
    <xf numFmtId="167" fontId="68" fillId="0" borderId="19" xfId="4" applyNumberFormat="1" applyFont="1" applyBorder="1" applyAlignment="1" applyProtection="1">
      <alignment horizontal="center"/>
      <protection locked="0" hidden="1"/>
    </xf>
    <xf numFmtId="0" fontId="68" fillId="0" borderId="18" xfId="4" applyFont="1" applyBorder="1" applyAlignment="1" applyProtection="1">
      <alignment horizontal="left" vertical="top" wrapText="1"/>
      <protection locked="0" hidden="1"/>
    </xf>
    <xf numFmtId="0" fontId="68" fillId="0" borderId="33" xfId="0" applyFont="1" applyBorder="1" applyAlignment="1" applyProtection="1">
      <alignment horizontal="center"/>
      <protection locked="0" hidden="1"/>
    </xf>
    <xf numFmtId="0" fontId="68" fillId="0" borderId="41" xfId="4" applyFont="1" applyBorder="1" applyAlignment="1" applyProtection="1">
      <alignment horizontal="left" vertical="top" wrapText="1"/>
      <protection locked="0" hidden="1"/>
    </xf>
    <xf numFmtId="164" fontId="68" fillId="0" borderId="33" xfId="4" applyNumberFormat="1" applyFont="1" applyBorder="1" applyAlignment="1" applyProtection="1">
      <alignment horizontal="center"/>
      <protection locked="0" hidden="1"/>
    </xf>
    <xf numFmtId="49" fontId="68" fillId="0" borderId="33" xfId="4" applyNumberFormat="1" applyFont="1" applyBorder="1" applyAlignment="1" applyProtection="1">
      <alignment horizontal="center"/>
      <protection locked="0" hidden="1"/>
    </xf>
    <xf numFmtId="0" fontId="6" fillId="0" borderId="1" xfId="1" applyFont="1" applyBorder="1" applyAlignment="1" applyProtection="1">
      <alignment horizontal="center" vertical="center" wrapText="1"/>
      <protection locked="0" hidden="1"/>
    </xf>
    <xf numFmtId="0" fontId="16" fillId="2" borderId="1" xfId="1" applyNumberFormat="1" applyFont="1" applyFill="1" applyBorder="1" applyAlignment="1" applyProtection="1">
      <alignment horizontal="center" vertical="center"/>
      <protection locked="0" hidden="1"/>
    </xf>
    <xf numFmtId="0" fontId="26" fillId="0" borderId="35" xfId="4" applyFont="1" applyBorder="1" applyAlignment="1" applyProtection="1">
      <alignment horizontal="left" vertical="top" wrapText="1"/>
      <protection locked="0" hidden="1"/>
    </xf>
    <xf numFmtId="0" fontId="26" fillId="0" borderId="36" xfId="4" applyFont="1" applyBorder="1" applyAlignment="1" applyProtection="1">
      <alignment horizontal="left" vertical="top" wrapText="1"/>
      <protection locked="0" hidden="1"/>
    </xf>
    <xf numFmtId="0" fontId="26" fillId="0" borderId="37" xfId="4" applyFont="1" applyBorder="1" applyAlignment="1" applyProtection="1">
      <alignment horizontal="left" vertical="top" wrapText="1"/>
      <protection locked="0" hidden="1"/>
    </xf>
    <xf numFmtId="0" fontId="26" fillId="0" borderId="38" xfId="4" applyFont="1" applyBorder="1" applyAlignment="1" applyProtection="1">
      <alignment horizontal="left" vertical="top" wrapText="1"/>
      <protection locked="0" hidden="1"/>
    </xf>
    <xf numFmtId="0" fontId="26" fillId="0" borderId="39" xfId="4" applyFont="1" applyBorder="1" applyAlignment="1" applyProtection="1">
      <alignment horizontal="left" vertical="top" wrapText="1"/>
      <protection locked="0" hidden="1"/>
    </xf>
    <xf numFmtId="0" fontId="26" fillId="0" borderId="40" xfId="4" applyFont="1" applyBorder="1" applyAlignment="1" applyProtection="1">
      <alignment horizontal="left" vertical="top" wrapText="1"/>
      <protection locked="0" hidden="1"/>
    </xf>
    <xf numFmtId="0" fontId="69" fillId="3" borderId="0" xfId="3" applyFont="1" applyFill="1" applyBorder="1" applyAlignment="1" applyProtection="1">
      <alignment horizontal="center" vertical="center"/>
      <protection locked="0" hidden="1"/>
    </xf>
    <xf numFmtId="0" fontId="9" fillId="0" borderId="0" xfId="0" applyFont="1" applyAlignment="1" applyProtection="1">
      <alignment horizontal="center" vertical="center"/>
      <protection locked="0" hidden="1"/>
    </xf>
    <xf numFmtId="0" fontId="22" fillId="3" borderId="1" xfId="0" applyFont="1" applyFill="1" applyBorder="1" applyAlignment="1" applyProtection="1">
      <alignment horizontal="center" vertical="center"/>
      <protection locked="0" hidden="1"/>
    </xf>
    <xf numFmtId="0" fontId="22" fillId="3" borderId="1" xfId="0" quotePrefix="1" applyFont="1" applyFill="1" applyBorder="1" applyAlignment="1" applyProtection="1">
      <alignment horizontal="center" vertical="center"/>
      <protection locked="0" hidden="1"/>
    </xf>
    <xf numFmtId="0" fontId="16" fillId="3" borderId="6" xfId="0" applyFont="1" applyFill="1" applyBorder="1" applyAlignment="1" applyProtection="1">
      <alignment vertical="center"/>
      <protection locked="0" hidden="1"/>
    </xf>
    <xf numFmtId="0" fontId="16" fillId="3" borderId="7" xfId="1" applyNumberFormat="1" applyFont="1" applyFill="1" applyBorder="1" applyAlignment="1" applyProtection="1">
      <alignment horizontal="center" vertical="center"/>
      <protection locked="0" hidden="1"/>
    </xf>
    <xf numFmtId="165" fontId="44" fillId="3" borderId="1" xfId="1" applyNumberFormat="1" applyFont="1" applyFill="1" applyBorder="1" applyAlignment="1" applyProtection="1">
      <alignment horizontal="center" vertical="center"/>
      <protection locked="0" hidden="1"/>
    </xf>
    <xf numFmtId="0" fontId="44" fillId="3" borderId="1" xfId="0" applyFont="1" applyFill="1" applyBorder="1" applyAlignment="1" applyProtection="1">
      <alignment horizontal="center" vertical="center"/>
      <protection locked="0" hidden="1"/>
    </xf>
    <xf numFmtId="2" fontId="44" fillId="3" borderId="1" xfId="1" applyNumberFormat="1" applyFont="1" applyFill="1" applyBorder="1" applyAlignment="1" applyProtection="1">
      <alignment horizontal="center" vertical="center"/>
      <protection locked="0" hidden="1"/>
    </xf>
    <xf numFmtId="165" fontId="31" fillId="3" borderId="1" xfId="0" applyNumberFormat="1" applyFont="1" applyFill="1" applyBorder="1" applyAlignment="1" applyProtection="1">
      <alignment horizontal="center" vertical="center"/>
      <protection locked="0" hidden="1"/>
    </xf>
    <xf numFmtId="2" fontId="45" fillId="3" borderId="1" xfId="0" applyNumberFormat="1" applyFont="1" applyFill="1" applyBorder="1" applyAlignment="1" applyProtection="1">
      <alignment horizontal="center" vertical="center"/>
      <protection locked="0" hidden="1"/>
    </xf>
    <xf numFmtId="0" fontId="5" fillId="3" borderId="1" xfId="0" applyFont="1" applyFill="1" applyBorder="1" applyAlignment="1" applyProtection="1">
      <alignment horizontal="center"/>
      <protection locked="0" hidden="1"/>
    </xf>
    <xf numFmtId="0" fontId="45" fillId="3" borderId="1" xfId="0" applyFont="1" applyFill="1" applyBorder="1" applyAlignment="1" applyProtection="1">
      <alignment horizontal="center" vertical="center" wrapText="1"/>
      <protection locked="0" hidden="1"/>
    </xf>
    <xf numFmtId="0" fontId="7" fillId="3" borderId="1" xfId="0" applyFont="1" applyFill="1" applyBorder="1" applyAlignment="1" applyProtection="1">
      <alignment horizontal="center"/>
      <protection locked="0" hidden="1"/>
    </xf>
    <xf numFmtId="0" fontId="31" fillId="3" borderId="1" xfId="0" applyFont="1" applyFill="1" applyBorder="1" applyAlignment="1" applyProtection="1">
      <alignment horizontal="center" vertical="center" wrapText="1"/>
      <protection locked="0" hidden="1"/>
    </xf>
    <xf numFmtId="0" fontId="22" fillId="3" borderId="1" xfId="0" quotePrefix="1" applyNumberFormat="1" applyFont="1" applyFill="1" applyBorder="1" applyAlignment="1" applyProtection="1">
      <alignment horizontal="center" vertical="center"/>
      <protection locked="0" hidden="1"/>
    </xf>
    <xf numFmtId="0" fontId="16" fillId="3" borderId="7" xfId="0" applyFont="1" applyFill="1" applyBorder="1" applyAlignment="1" applyProtection="1">
      <alignment horizontal="center" vertical="center"/>
      <protection locked="0" hidden="1"/>
    </xf>
    <xf numFmtId="165" fontId="7" fillId="3" borderId="1" xfId="0" applyNumberFormat="1" applyFont="1" applyFill="1" applyBorder="1" applyAlignment="1" applyProtection="1">
      <alignment horizontal="center" vertical="center"/>
      <protection locked="0" hidden="1"/>
    </xf>
    <xf numFmtId="2" fontId="44" fillId="3" borderId="1" xfId="0" applyNumberFormat="1" applyFont="1" applyFill="1" applyBorder="1" applyAlignment="1" applyProtection="1">
      <alignment horizontal="center" vertical="center"/>
      <protection locked="0" hidden="1"/>
    </xf>
    <xf numFmtId="165" fontId="31" fillId="3" borderId="1" xfId="1" applyNumberFormat="1" applyFont="1" applyFill="1" applyBorder="1" applyAlignment="1" applyProtection="1">
      <alignment horizontal="center" vertical="center"/>
      <protection locked="0" hidden="1"/>
    </xf>
    <xf numFmtId="0" fontId="5" fillId="3" borderId="1" xfId="0" applyFont="1" applyFill="1" applyBorder="1" applyAlignment="1" applyProtection="1">
      <alignment horizontal="center" vertical="center" wrapText="1"/>
      <protection locked="0" hidden="1"/>
    </xf>
    <xf numFmtId="0" fontId="18" fillId="3" borderId="1" xfId="0" applyFont="1" applyFill="1" applyBorder="1" applyAlignment="1" applyProtection="1">
      <alignment horizontal="center" vertical="center"/>
      <protection locked="0" hidden="1"/>
    </xf>
    <xf numFmtId="0" fontId="30" fillId="3" borderId="1" xfId="0" applyFont="1" applyFill="1" applyBorder="1" applyAlignment="1" applyProtection="1">
      <alignment horizontal="center" vertical="center" wrapText="1"/>
      <protection locked="0" hidden="1"/>
    </xf>
    <xf numFmtId="0" fontId="32" fillId="3" borderId="1" xfId="0" applyFont="1" applyFill="1" applyBorder="1" applyAlignment="1" applyProtection="1">
      <alignment horizontal="center" vertical="center" wrapText="1"/>
      <protection locked="0" hidden="1"/>
    </xf>
    <xf numFmtId="0" fontId="30" fillId="3" borderId="1" xfId="0" applyFont="1" applyFill="1" applyBorder="1" applyAlignment="1" applyProtection="1">
      <alignment horizontal="center" vertical="center"/>
      <protection locked="0" hidden="1"/>
    </xf>
    <xf numFmtId="0" fontId="26" fillId="3" borderId="1" xfId="0" applyFont="1" applyFill="1" applyBorder="1" applyAlignment="1" applyProtection="1">
      <alignment horizontal="center" vertical="center"/>
      <protection locked="0" hidden="1"/>
    </xf>
    <xf numFmtId="0" fontId="26" fillId="3" borderId="1" xfId="0" applyFont="1" applyFill="1" applyBorder="1" applyProtection="1">
      <protection locked="0" hidden="1"/>
    </xf>
    <xf numFmtId="0" fontId="7" fillId="0" borderId="0" xfId="0" applyFont="1" applyFill="1" applyBorder="1" applyProtection="1">
      <protection locked="0" hidden="1"/>
    </xf>
    <xf numFmtId="0" fontId="21" fillId="0" borderId="0" xfId="0" applyFont="1" applyFill="1" applyBorder="1" applyAlignment="1" applyProtection="1">
      <alignment vertical="center" wrapText="1"/>
      <protection locked="0" hidden="1"/>
    </xf>
    <xf numFmtId="0" fontId="21" fillId="0" borderId="0" xfId="0" applyFont="1" applyFill="1" applyBorder="1" applyProtection="1">
      <protection locked="0" hidden="1"/>
    </xf>
    <xf numFmtId="0" fontId="21" fillId="0" borderId="0" xfId="0" applyFont="1" applyFill="1" applyBorder="1" applyAlignment="1" applyProtection="1">
      <alignment vertical="center"/>
      <protection locked="0" hidden="1"/>
    </xf>
    <xf numFmtId="0" fontId="53" fillId="0" borderId="0" xfId="0" applyFont="1" applyFill="1" applyAlignment="1" applyProtection="1">
      <alignment vertical="center"/>
      <protection locked="0" hidden="1"/>
    </xf>
    <xf numFmtId="0" fontId="21" fillId="0" borderId="1" xfId="0" applyFont="1" applyFill="1" applyBorder="1" applyProtection="1">
      <protection locked="0" hidden="1"/>
    </xf>
    <xf numFmtId="0" fontId="34" fillId="0" borderId="0" xfId="0" applyFont="1" applyFill="1" applyBorder="1" applyAlignment="1" applyProtection="1">
      <alignment horizontal="center" vertical="center"/>
      <protection locked="0" hidden="1"/>
    </xf>
    <xf numFmtId="0" fontId="26" fillId="3" borderId="0" xfId="3" applyFont="1" applyFill="1" applyBorder="1" applyProtection="1">
      <protection locked="0" hidden="1"/>
    </xf>
    <xf numFmtId="0" fontId="26" fillId="3" borderId="0" xfId="3" applyFont="1" applyFill="1" applyProtection="1">
      <protection locked="0" hidden="1"/>
    </xf>
    <xf numFmtId="0" fontId="26" fillId="0" borderId="0" xfId="3" applyFont="1" applyFill="1" applyAlignment="1" applyProtection="1">
      <alignment horizontal="center"/>
      <protection locked="0" hidden="1"/>
    </xf>
    <xf numFmtId="0" fontId="0" fillId="0" borderId="0" xfId="0" applyProtection="1">
      <protection locked="0" hidden="1"/>
    </xf>
    <xf numFmtId="0" fontId="26" fillId="0" borderId="0" xfId="3" applyFont="1" applyFill="1" applyBorder="1" applyProtection="1">
      <protection locked="0" hidden="1"/>
    </xf>
    <xf numFmtId="0" fontId="26" fillId="0" borderId="0" xfId="3" applyFont="1" applyProtection="1">
      <protection locked="0" hidden="1"/>
    </xf>
    <xf numFmtId="0" fontId="26" fillId="0" borderId="0" xfId="3" applyFont="1" applyAlignment="1" applyProtection="1">
      <alignment horizontal="center"/>
      <protection locked="0" hidden="1"/>
    </xf>
    <xf numFmtId="0" fontId="0" fillId="3" borderId="0" xfId="0" applyFill="1" applyProtection="1">
      <protection locked="0" hidden="1"/>
    </xf>
    <xf numFmtId="0" fontId="0" fillId="3" borderId="0" xfId="0" applyFill="1" applyAlignment="1" applyProtection="1">
      <alignment horizontal="center"/>
      <protection locked="0" hidden="1"/>
    </xf>
    <xf numFmtId="0" fontId="6" fillId="0" borderId="30" xfId="4" applyFont="1" applyBorder="1" applyAlignment="1" applyProtection="1">
      <alignment horizontal="center"/>
      <protection locked="0" hidden="1"/>
    </xf>
    <xf numFmtId="167" fontId="6" fillId="0" borderId="30" xfId="4" applyNumberFormat="1" applyFont="1" applyBorder="1" applyAlignment="1" applyProtection="1">
      <alignment horizontal="center"/>
      <protection locked="0" hidden="1"/>
    </xf>
    <xf numFmtId="167" fontId="6" fillId="0" borderId="31" xfId="4" applyNumberFormat="1" applyFont="1" applyBorder="1" applyAlignment="1" applyProtection="1">
      <alignment horizontal="center"/>
      <protection locked="0" hidden="1"/>
    </xf>
    <xf numFmtId="164" fontId="6" fillId="0" borderId="34" xfId="4" applyNumberFormat="1" applyFont="1" applyBorder="1" applyAlignment="1" applyProtection="1">
      <alignment horizontal="center"/>
      <protection locked="0" hidden="1"/>
    </xf>
    <xf numFmtId="0" fontId="21" fillId="0" borderId="23" xfId="4" applyFont="1" applyBorder="1" applyAlignment="1" applyProtection="1">
      <alignment horizontal="left" vertical="top" wrapText="1"/>
      <protection locked="0" hidden="1"/>
    </xf>
    <xf numFmtId="0" fontId="21" fillId="0" borderId="18" xfId="4" applyFont="1" applyBorder="1" applyAlignment="1" applyProtection="1">
      <alignment horizontal="left" vertical="top" wrapText="1"/>
      <protection locked="0" hidden="1"/>
    </xf>
    <xf numFmtId="0" fontId="21" fillId="0" borderId="41" xfId="4" applyFont="1" applyBorder="1" applyAlignment="1" applyProtection="1">
      <alignment horizontal="left" vertical="top" wrapText="1"/>
      <protection locked="0" hidden="1"/>
    </xf>
    <xf numFmtId="0" fontId="43" fillId="0" borderId="0" xfId="4" applyFont="1" applyAlignment="1" applyProtection="1">
      <alignment horizontal="center"/>
      <protection locked="0" hidden="1"/>
    </xf>
    <xf numFmtId="0" fontId="55" fillId="0" borderId="0" xfId="4" applyAlignment="1" applyProtection="1">
      <alignment horizontal="center" vertical="center"/>
      <protection locked="0" hidden="1"/>
    </xf>
    <xf numFmtId="0" fontId="66" fillId="0" borderId="26" xfId="4" applyFont="1" applyBorder="1" applyAlignment="1" applyProtection="1">
      <alignment horizontal="center" vertical="center"/>
      <protection locked="0" hidden="1"/>
    </xf>
    <xf numFmtId="0" fontId="66" fillId="0" borderId="1" xfId="4" applyFont="1" applyBorder="1" applyAlignment="1" applyProtection="1">
      <alignment horizontal="center" vertical="center"/>
      <protection locked="0" hidden="1"/>
    </xf>
    <xf numFmtId="49" fontId="66" fillId="0" borderId="26" xfId="4" applyNumberFormat="1" applyFont="1" applyBorder="1" applyAlignment="1" applyProtection="1">
      <alignment horizontal="center" vertical="center"/>
      <protection locked="0" hidden="1"/>
    </xf>
    <xf numFmtId="49" fontId="66" fillId="0" borderId="1" xfId="4" applyNumberFormat="1" applyFont="1" applyBorder="1" applyAlignment="1" applyProtection="1">
      <alignment horizontal="center" vertical="center"/>
      <protection locked="0" hidden="1"/>
    </xf>
    <xf numFmtId="0" fontId="66" fillId="0" borderId="26" xfId="0" applyFont="1" applyFill="1" applyBorder="1" applyAlignment="1" applyProtection="1">
      <alignment horizontal="center" vertical="center" wrapText="1"/>
      <protection locked="0" hidden="1"/>
    </xf>
    <xf numFmtId="0" fontId="56" fillId="0" borderId="27" xfId="4" applyFont="1" applyBorder="1" applyAlignment="1" applyProtection="1">
      <alignment horizontal="center" vertical="center"/>
      <protection locked="0" hidden="1"/>
    </xf>
    <xf numFmtId="0" fontId="56" fillId="0" borderId="29" xfId="4" applyFont="1" applyBorder="1" applyAlignment="1" applyProtection="1">
      <alignment horizontal="center" vertical="center"/>
      <protection locked="0" hidden="1"/>
    </xf>
    <xf numFmtId="0" fontId="66" fillId="0" borderId="25" xfId="4" applyFont="1" applyBorder="1" applyAlignment="1" applyProtection="1">
      <alignment horizontal="center" vertical="center" wrapText="1"/>
      <protection locked="0" hidden="1"/>
    </xf>
    <xf numFmtId="0" fontId="66" fillId="0" borderId="28" xfId="4" applyFont="1" applyBorder="1" applyAlignment="1" applyProtection="1">
      <alignment horizontal="center" vertical="center" wrapText="1"/>
      <protection locked="0" hidden="1"/>
    </xf>
    <xf numFmtId="0" fontId="66" fillId="0" borderId="26" xfId="4" applyFont="1" applyBorder="1" applyAlignment="1" applyProtection="1">
      <alignment horizontal="center" vertical="center" wrapText="1"/>
      <protection locked="0" hidden="1"/>
    </xf>
    <xf numFmtId="0" fontId="66" fillId="0" borderId="1" xfId="4" applyFont="1" applyBorder="1" applyAlignment="1" applyProtection="1">
      <alignment horizontal="center" vertical="center" wrapText="1"/>
      <protection locked="0" hidden="1"/>
    </xf>
    <xf numFmtId="0" fontId="5" fillId="0" borderId="0" xfId="0" applyFont="1" applyAlignment="1">
      <alignment horizontal="center" vertical="center"/>
    </xf>
    <xf numFmtId="0" fontId="5" fillId="0" borderId="0" xfId="0" applyFont="1" applyAlignment="1">
      <alignment horizontal="center" vertical="center" wrapText="1"/>
    </xf>
    <xf numFmtId="0" fontId="6" fillId="0" borderId="1" xfId="1" applyFont="1" applyBorder="1" applyAlignment="1" applyProtection="1">
      <alignment horizontal="center" vertical="center" wrapText="1"/>
      <protection locked="0" hidden="1"/>
    </xf>
    <xf numFmtId="0" fontId="16" fillId="2" borderId="1" xfId="1" applyNumberFormat="1" applyFont="1" applyFill="1" applyBorder="1" applyAlignment="1" applyProtection="1">
      <alignment horizontal="center" vertical="center"/>
      <protection locked="0" hidden="1"/>
    </xf>
    <xf numFmtId="0" fontId="7" fillId="0" borderId="1" xfId="1" applyFont="1" applyBorder="1" applyAlignment="1" applyProtection="1">
      <alignment horizontal="center" vertical="center"/>
      <protection locked="0" hidden="1"/>
    </xf>
    <xf numFmtId="0" fontId="6" fillId="3" borderId="1" xfId="1" applyFont="1" applyFill="1" applyBorder="1" applyAlignment="1" applyProtection="1">
      <alignment horizontal="center" vertical="center" wrapText="1"/>
      <protection locked="0" hidden="1"/>
    </xf>
    <xf numFmtId="0" fontId="5" fillId="0" borderId="2" xfId="1" applyFont="1" applyBorder="1" applyAlignment="1">
      <alignment horizontal="center" vertical="center" wrapText="1"/>
    </xf>
    <xf numFmtId="0" fontId="54" fillId="0" borderId="2" xfId="0" applyFont="1" applyBorder="1" applyAlignment="1">
      <alignment horizontal="center" vertical="center" wrapText="1"/>
    </xf>
    <xf numFmtId="0" fontId="9" fillId="0" borderId="14" xfId="1" applyBorder="1" applyAlignment="1" applyProtection="1">
      <alignment horizontal="center" vertical="center" wrapText="1"/>
      <protection hidden="1"/>
    </xf>
    <xf numFmtId="0" fontId="9" fillId="0" borderId="0" xfId="1" applyBorder="1" applyAlignment="1" applyProtection="1">
      <alignment horizontal="center" vertical="center" wrapText="1"/>
      <protection hidden="1"/>
    </xf>
    <xf numFmtId="0" fontId="43" fillId="0" borderId="0" xfId="1" applyFont="1" applyAlignment="1" applyProtection="1">
      <alignment horizontal="center"/>
      <protection hidden="1"/>
    </xf>
    <xf numFmtId="0" fontId="5" fillId="0" borderId="0" xfId="1" applyFont="1" applyAlignment="1" applyProtection="1">
      <alignment horizontal="center"/>
      <protection hidden="1"/>
    </xf>
    <xf numFmtId="0" fontId="17" fillId="0" borderId="2" xfId="1" applyFont="1" applyBorder="1" applyAlignment="1" applyProtection="1">
      <alignment horizontal="center" vertical="center"/>
      <protection hidden="1"/>
    </xf>
    <xf numFmtId="0" fontId="3" fillId="0" borderId="3" xfId="1" applyFont="1" applyBorder="1" applyAlignment="1" applyProtection="1">
      <alignment horizontal="center" vertical="center"/>
      <protection hidden="1"/>
    </xf>
    <xf numFmtId="0" fontId="3" fillId="0" borderId="1" xfId="1" applyFont="1" applyBorder="1" applyAlignment="1" applyProtection="1">
      <alignment horizontal="center" vertical="center"/>
      <protection hidden="1"/>
    </xf>
    <xf numFmtId="0" fontId="3" fillId="0" borderId="2" xfId="1" applyFont="1" applyBorder="1" applyAlignment="1" applyProtection="1">
      <alignment horizontal="center" vertical="center"/>
      <protection hidden="1"/>
    </xf>
    <xf numFmtId="0" fontId="2" fillId="2" borderId="1" xfId="1" applyFont="1" applyFill="1" applyBorder="1" applyAlignment="1" applyProtection="1">
      <alignment horizontal="center" vertical="center"/>
      <protection hidden="1"/>
    </xf>
    <xf numFmtId="0" fontId="10" fillId="0" borderId="0" xfId="1" applyFont="1" applyAlignment="1" applyProtection="1">
      <alignment horizontal="center"/>
      <protection hidden="1"/>
    </xf>
    <xf numFmtId="0" fontId="14" fillId="0" borderId="0" xfId="1" applyFont="1" applyAlignment="1" applyProtection="1">
      <alignment horizontal="center"/>
      <protection hidden="1"/>
    </xf>
    <xf numFmtId="0" fontId="11" fillId="0" borderId="9" xfId="1" applyFont="1" applyBorder="1" applyAlignment="1" applyProtection="1">
      <alignment horizontal="center"/>
      <protection hidden="1"/>
    </xf>
    <xf numFmtId="0" fontId="4" fillId="0" borderId="0" xfId="1" applyFont="1" applyBorder="1" applyAlignment="1" applyProtection="1">
      <alignment horizontal="center"/>
      <protection hidden="1"/>
    </xf>
    <xf numFmtId="0" fontId="3" fillId="0" borderId="4" xfId="1" applyFont="1" applyBorder="1" applyAlignment="1" applyProtection="1">
      <alignment horizontal="center" vertical="center"/>
      <protection hidden="1"/>
    </xf>
    <xf numFmtId="0" fontId="3" fillId="0" borderId="5" xfId="1" applyFont="1" applyBorder="1" applyAlignment="1" applyProtection="1">
      <alignment horizontal="center" vertical="center"/>
      <protection hidden="1"/>
    </xf>
    <xf numFmtId="0" fontId="17" fillId="0" borderId="3" xfId="1" applyFont="1" applyBorder="1" applyAlignment="1" applyProtection="1">
      <alignment horizontal="center" vertical="center"/>
      <protection hidden="1"/>
    </xf>
    <xf numFmtId="0" fontId="24" fillId="0" borderId="1" xfId="0" applyFont="1" applyFill="1" applyBorder="1" applyAlignment="1" applyProtection="1">
      <alignment horizontal="center" vertical="center" wrapText="1"/>
      <protection locked="0"/>
    </xf>
    <xf numFmtId="0" fontId="22" fillId="0" borderId="0" xfId="0" applyFont="1" applyFill="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0" fontId="22" fillId="0" borderId="10" xfId="0"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xf>
    <xf numFmtId="0" fontId="29" fillId="0"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165" fontId="25" fillId="0" borderId="1" xfId="0" applyNumberFormat="1"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xf>
    <xf numFmtId="0" fontId="25" fillId="0" borderId="2" xfId="0" applyFont="1" applyFill="1" applyBorder="1" applyAlignment="1" applyProtection="1">
      <alignment horizontal="center" vertical="center" wrapText="1"/>
      <protection locked="0"/>
    </xf>
    <xf numFmtId="0" fontId="25" fillId="0" borderId="8"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25" fillId="0" borderId="12" xfId="0" applyFont="1" applyFill="1" applyBorder="1" applyAlignment="1" applyProtection="1">
      <alignment horizontal="center" vertical="center" wrapText="1"/>
      <protection locked="0"/>
    </xf>
    <xf numFmtId="0" fontId="1" fillId="0" borderId="0" xfId="0" applyFont="1" applyAlignment="1" applyProtection="1">
      <alignment horizontal="center"/>
      <protection hidden="1"/>
    </xf>
  </cellXfs>
  <cellStyles count="5">
    <cellStyle name="Bình thường 2" xfId="4"/>
    <cellStyle name="Normal" xfId="0" builtinId="0"/>
    <cellStyle name="Normal 2" xfId="1"/>
    <cellStyle name="Normal_Chiaphongthi" xfId="3"/>
    <cellStyle name="Percent" xfId="2" builtinId="5"/>
  </cellStyles>
  <dxfs count="2">
    <dxf>
      <border>
        <left style="dotted">
          <color indexed="64"/>
        </left>
        <right style="dotted">
          <color indexed="64"/>
        </right>
        <top style="dotted">
          <color indexed="64"/>
        </top>
        <bottom style="dotted">
          <color indexed="64"/>
        </bottom>
      </border>
    </dxf>
    <dxf>
      <border>
        <left style="dotted">
          <color indexed="64"/>
        </left>
        <right style="dotted">
          <color indexed="64"/>
        </right>
        <top style="dotted">
          <color indexed="64"/>
        </top>
        <bottom style="dotted">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at%20dong%20nam%20hoc/I.Chuyen%20mon%20nha%20truong/16.Cac%20cuoc%20thi%20hs/Thi%20ks,%20chuyen%20de/19-20/Lan%201_ks_19_20/Chia_phong_thi/Chia_phong_th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Mau2"/>
      <sheetName val="Mau1"/>
    </sheetNames>
    <sheetDataSet>
      <sheetData sheetId="0">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t="str">
            <v/>
          </cell>
        </row>
        <row r="20">
          <cell r="A20" t="str">
            <v/>
          </cell>
        </row>
        <row r="21">
          <cell r="A21" t="str">
            <v/>
          </cell>
        </row>
        <row r="22">
          <cell r="A22" t="str">
            <v/>
          </cell>
        </row>
        <row r="23">
          <cell r="A23" t="str">
            <v/>
          </cell>
        </row>
        <row r="24">
          <cell r="A24" t="str">
            <v/>
          </cell>
        </row>
        <row r="25">
          <cell r="A25" t="str">
            <v/>
          </cell>
        </row>
        <row r="26">
          <cell r="A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2"/>
  </sheetPr>
  <dimension ref="A1:Q45"/>
  <sheetViews>
    <sheetView showGridLines="0" zoomScale="75" workbookViewId="0">
      <selection activeCell="U10" sqref="U10"/>
    </sheetView>
  </sheetViews>
  <sheetFormatPr defaultRowHeight="17.25" x14ac:dyDescent="0.3"/>
  <cols>
    <col min="1" max="1" width="4.28515625" style="61" customWidth="1"/>
    <col min="2" max="2" width="9.5703125" style="61" customWidth="1"/>
    <col min="3" max="3" width="21.28515625" style="61" customWidth="1"/>
    <col min="4" max="4" width="10.28515625" style="61" customWidth="1"/>
    <col min="5" max="5" width="7.85546875" style="61" hidden="1" customWidth="1"/>
    <col min="6" max="6" width="4.5703125" style="61" customWidth="1"/>
    <col min="7" max="15" width="5" style="61" customWidth="1"/>
    <col min="16" max="16" width="4.7109375" style="61" customWidth="1"/>
    <col min="17" max="17" width="3.42578125" style="61" customWidth="1"/>
    <col min="18" max="249" width="9.140625" style="61"/>
    <col min="250" max="250" width="5.85546875" style="61" customWidth="1"/>
    <col min="251" max="251" width="11.42578125" style="61" customWidth="1"/>
    <col min="252" max="252" width="12.42578125" style="61" customWidth="1"/>
    <col min="253" max="253" width="26.5703125" style="61" customWidth="1"/>
    <col min="254" max="254" width="8.42578125" style="61" customWidth="1"/>
    <col min="255" max="257" width="4.140625" style="61" customWidth="1"/>
    <col min="258" max="258" width="6.42578125" style="61" customWidth="1"/>
    <col min="259" max="259" width="14" style="61" customWidth="1"/>
    <col min="260" max="265" width="8.5703125" style="61" customWidth="1"/>
    <col min="266" max="266" width="15.5703125" style="61" customWidth="1"/>
    <col min="267" max="267" width="4.5703125" style="61" customWidth="1"/>
    <col min="268" max="505" width="9.140625" style="61"/>
    <col min="506" max="506" width="5.85546875" style="61" customWidth="1"/>
    <col min="507" max="507" width="11.42578125" style="61" customWidth="1"/>
    <col min="508" max="508" width="12.42578125" style="61" customWidth="1"/>
    <col min="509" max="509" width="26.5703125" style="61" customWidth="1"/>
    <col min="510" max="510" width="8.42578125" style="61" customWidth="1"/>
    <col min="511" max="513" width="4.140625" style="61" customWidth="1"/>
    <col min="514" max="514" width="6.42578125" style="61" customWidth="1"/>
    <col min="515" max="515" width="14" style="61" customWidth="1"/>
    <col min="516" max="521" width="8.5703125" style="61" customWidth="1"/>
    <col min="522" max="522" width="15.5703125" style="61" customWidth="1"/>
    <col min="523" max="523" width="4.5703125" style="61" customWidth="1"/>
    <col min="524" max="761" width="9.140625" style="61"/>
    <col min="762" max="762" width="5.85546875" style="61" customWidth="1"/>
    <col min="763" max="763" width="11.42578125" style="61" customWidth="1"/>
    <col min="764" max="764" width="12.42578125" style="61" customWidth="1"/>
    <col min="765" max="765" width="26.5703125" style="61" customWidth="1"/>
    <col min="766" max="766" width="8.42578125" style="61" customWidth="1"/>
    <col min="767" max="769" width="4.140625" style="61" customWidth="1"/>
    <col min="770" max="770" width="6.42578125" style="61" customWidth="1"/>
    <col min="771" max="771" width="14" style="61" customWidth="1"/>
    <col min="772" max="777" width="8.5703125" style="61" customWidth="1"/>
    <col min="778" max="778" width="15.5703125" style="61" customWidth="1"/>
    <col min="779" max="779" width="4.5703125" style="61" customWidth="1"/>
    <col min="780" max="1017" width="9.140625" style="61"/>
    <col min="1018" max="1018" width="5.85546875" style="61" customWidth="1"/>
    <col min="1019" max="1019" width="11.42578125" style="61" customWidth="1"/>
    <col min="1020" max="1020" width="12.42578125" style="61" customWidth="1"/>
    <col min="1021" max="1021" width="26.5703125" style="61" customWidth="1"/>
    <col min="1022" max="1022" width="8.42578125" style="61" customWidth="1"/>
    <col min="1023" max="1025" width="4.140625" style="61" customWidth="1"/>
    <col min="1026" max="1026" width="6.42578125" style="61" customWidth="1"/>
    <col min="1027" max="1027" width="14" style="61" customWidth="1"/>
    <col min="1028" max="1033" width="8.5703125" style="61" customWidth="1"/>
    <col min="1034" max="1034" width="15.5703125" style="61" customWidth="1"/>
    <col min="1035" max="1035" width="4.5703125" style="61" customWidth="1"/>
    <col min="1036" max="1273" width="9.140625" style="61"/>
    <col min="1274" max="1274" width="5.85546875" style="61" customWidth="1"/>
    <col min="1275" max="1275" width="11.42578125" style="61" customWidth="1"/>
    <col min="1276" max="1276" width="12.42578125" style="61" customWidth="1"/>
    <col min="1277" max="1277" width="26.5703125" style="61" customWidth="1"/>
    <col min="1278" max="1278" width="8.42578125" style="61" customWidth="1"/>
    <col min="1279" max="1281" width="4.140625" style="61" customWidth="1"/>
    <col min="1282" max="1282" width="6.42578125" style="61" customWidth="1"/>
    <col min="1283" max="1283" width="14" style="61" customWidth="1"/>
    <col min="1284" max="1289" width="8.5703125" style="61" customWidth="1"/>
    <col min="1290" max="1290" width="15.5703125" style="61" customWidth="1"/>
    <col min="1291" max="1291" width="4.5703125" style="61" customWidth="1"/>
    <col min="1292" max="1529" width="9.140625" style="61"/>
    <col min="1530" max="1530" width="5.85546875" style="61" customWidth="1"/>
    <col min="1531" max="1531" width="11.42578125" style="61" customWidth="1"/>
    <col min="1532" max="1532" width="12.42578125" style="61" customWidth="1"/>
    <col min="1533" max="1533" width="26.5703125" style="61" customWidth="1"/>
    <col min="1534" max="1534" width="8.42578125" style="61" customWidth="1"/>
    <col min="1535" max="1537" width="4.140625" style="61" customWidth="1"/>
    <col min="1538" max="1538" width="6.42578125" style="61" customWidth="1"/>
    <col min="1539" max="1539" width="14" style="61" customWidth="1"/>
    <col min="1540" max="1545" width="8.5703125" style="61" customWidth="1"/>
    <col min="1546" max="1546" width="15.5703125" style="61" customWidth="1"/>
    <col min="1547" max="1547" width="4.5703125" style="61" customWidth="1"/>
    <col min="1548" max="1785" width="9.140625" style="61"/>
    <col min="1786" max="1786" width="5.85546875" style="61" customWidth="1"/>
    <col min="1787" max="1787" width="11.42578125" style="61" customWidth="1"/>
    <col min="1788" max="1788" width="12.42578125" style="61" customWidth="1"/>
    <col min="1789" max="1789" width="26.5703125" style="61" customWidth="1"/>
    <col min="1790" max="1790" width="8.42578125" style="61" customWidth="1"/>
    <col min="1791" max="1793" width="4.140625" style="61" customWidth="1"/>
    <col min="1794" max="1794" width="6.42578125" style="61" customWidth="1"/>
    <col min="1795" max="1795" width="14" style="61" customWidth="1"/>
    <col min="1796" max="1801" width="8.5703125" style="61" customWidth="1"/>
    <col min="1802" max="1802" width="15.5703125" style="61" customWidth="1"/>
    <col min="1803" max="1803" width="4.5703125" style="61" customWidth="1"/>
    <col min="1804" max="2041" width="9.140625" style="61"/>
    <col min="2042" max="2042" width="5.85546875" style="61" customWidth="1"/>
    <col min="2043" max="2043" width="11.42578125" style="61" customWidth="1"/>
    <col min="2044" max="2044" width="12.42578125" style="61" customWidth="1"/>
    <col min="2045" max="2045" width="26.5703125" style="61" customWidth="1"/>
    <col min="2046" max="2046" width="8.42578125" style="61" customWidth="1"/>
    <col min="2047" max="2049" width="4.140625" style="61" customWidth="1"/>
    <col min="2050" max="2050" width="6.42578125" style="61" customWidth="1"/>
    <col min="2051" max="2051" width="14" style="61" customWidth="1"/>
    <col min="2052" max="2057" width="8.5703125" style="61" customWidth="1"/>
    <col min="2058" max="2058" width="15.5703125" style="61" customWidth="1"/>
    <col min="2059" max="2059" width="4.5703125" style="61" customWidth="1"/>
    <col min="2060" max="2297" width="9.140625" style="61"/>
    <col min="2298" max="2298" width="5.85546875" style="61" customWidth="1"/>
    <col min="2299" max="2299" width="11.42578125" style="61" customWidth="1"/>
    <col min="2300" max="2300" width="12.42578125" style="61" customWidth="1"/>
    <col min="2301" max="2301" width="26.5703125" style="61" customWidth="1"/>
    <col min="2302" max="2302" width="8.42578125" style="61" customWidth="1"/>
    <col min="2303" max="2305" width="4.140625" style="61" customWidth="1"/>
    <col min="2306" max="2306" width="6.42578125" style="61" customWidth="1"/>
    <col min="2307" max="2307" width="14" style="61" customWidth="1"/>
    <col min="2308" max="2313" width="8.5703125" style="61" customWidth="1"/>
    <col min="2314" max="2314" width="15.5703125" style="61" customWidth="1"/>
    <col min="2315" max="2315" width="4.5703125" style="61" customWidth="1"/>
    <col min="2316" max="2553" width="9.140625" style="61"/>
    <col min="2554" max="2554" width="5.85546875" style="61" customWidth="1"/>
    <col min="2555" max="2555" width="11.42578125" style="61" customWidth="1"/>
    <col min="2556" max="2556" width="12.42578125" style="61" customWidth="1"/>
    <col min="2557" max="2557" width="26.5703125" style="61" customWidth="1"/>
    <col min="2558" max="2558" width="8.42578125" style="61" customWidth="1"/>
    <col min="2559" max="2561" width="4.140625" style="61" customWidth="1"/>
    <col min="2562" max="2562" width="6.42578125" style="61" customWidth="1"/>
    <col min="2563" max="2563" width="14" style="61" customWidth="1"/>
    <col min="2564" max="2569" width="8.5703125" style="61" customWidth="1"/>
    <col min="2570" max="2570" width="15.5703125" style="61" customWidth="1"/>
    <col min="2571" max="2571" width="4.5703125" style="61" customWidth="1"/>
    <col min="2572" max="2809" width="9.140625" style="61"/>
    <col min="2810" max="2810" width="5.85546875" style="61" customWidth="1"/>
    <col min="2811" max="2811" width="11.42578125" style="61" customWidth="1"/>
    <col min="2812" max="2812" width="12.42578125" style="61" customWidth="1"/>
    <col min="2813" max="2813" width="26.5703125" style="61" customWidth="1"/>
    <col min="2814" max="2814" width="8.42578125" style="61" customWidth="1"/>
    <col min="2815" max="2817" width="4.140625" style="61" customWidth="1"/>
    <col min="2818" max="2818" width="6.42578125" style="61" customWidth="1"/>
    <col min="2819" max="2819" width="14" style="61" customWidth="1"/>
    <col min="2820" max="2825" width="8.5703125" style="61" customWidth="1"/>
    <col min="2826" max="2826" width="15.5703125" style="61" customWidth="1"/>
    <col min="2827" max="2827" width="4.5703125" style="61" customWidth="1"/>
    <col min="2828" max="3065" width="9.140625" style="61"/>
    <col min="3066" max="3066" width="5.85546875" style="61" customWidth="1"/>
    <col min="3067" max="3067" width="11.42578125" style="61" customWidth="1"/>
    <col min="3068" max="3068" width="12.42578125" style="61" customWidth="1"/>
    <col min="3069" max="3069" width="26.5703125" style="61" customWidth="1"/>
    <col min="3070" max="3070" width="8.42578125" style="61" customWidth="1"/>
    <col min="3071" max="3073" width="4.140625" style="61" customWidth="1"/>
    <col min="3074" max="3074" width="6.42578125" style="61" customWidth="1"/>
    <col min="3075" max="3075" width="14" style="61" customWidth="1"/>
    <col min="3076" max="3081" width="8.5703125" style="61" customWidth="1"/>
    <col min="3082" max="3082" width="15.5703125" style="61" customWidth="1"/>
    <col min="3083" max="3083" width="4.5703125" style="61" customWidth="1"/>
    <col min="3084" max="3321" width="9.140625" style="61"/>
    <col min="3322" max="3322" width="5.85546875" style="61" customWidth="1"/>
    <col min="3323" max="3323" width="11.42578125" style="61" customWidth="1"/>
    <col min="3324" max="3324" width="12.42578125" style="61" customWidth="1"/>
    <col min="3325" max="3325" width="26.5703125" style="61" customWidth="1"/>
    <col min="3326" max="3326" width="8.42578125" style="61" customWidth="1"/>
    <col min="3327" max="3329" width="4.140625" style="61" customWidth="1"/>
    <col min="3330" max="3330" width="6.42578125" style="61" customWidth="1"/>
    <col min="3331" max="3331" width="14" style="61" customWidth="1"/>
    <col min="3332" max="3337" width="8.5703125" style="61" customWidth="1"/>
    <col min="3338" max="3338" width="15.5703125" style="61" customWidth="1"/>
    <col min="3339" max="3339" width="4.5703125" style="61" customWidth="1"/>
    <col min="3340" max="3577" width="9.140625" style="61"/>
    <col min="3578" max="3578" width="5.85546875" style="61" customWidth="1"/>
    <col min="3579" max="3579" width="11.42578125" style="61" customWidth="1"/>
    <col min="3580" max="3580" width="12.42578125" style="61" customWidth="1"/>
    <col min="3581" max="3581" width="26.5703125" style="61" customWidth="1"/>
    <col min="3582" max="3582" width="8.42578125" style="61" customWidth="1"/>
    <col min="3583" max="3585" width="4.140625" style="61" customWidth="1"/>
    <col min="3586" max="3586" width="6.42578125" style="61" customWidth="1"/>
    <col min="3587" max="3587" width="14" style="61" customWidth="1"/>
    <col min="3588" max="3593" width="8.5703125" style="61" customWidth="1"/>
    <col min="3594" max="3594" width="15.5703125" style="61" customWidth="1"/>
    <col min="3595" max="3595" width="4.5703125" style="61" customWidth="1"/>
    <col min="3596" max="3833" width="9.140625" style="61"/>
    <col min="3834" max="3834" width="5.85546875" style="61" customWidth="1"/>
    <col min="3835" max="3835" width="11.42578125" style="61" customWidth="1"/>
    <col min="3836" max="3836" width="12.42578125" style="61" customWidth="1"/>
    <col min="3837" max="3837" width="26.5703125" style="61" customWidth="1"/>
    <col min="3838" max="3838" width="8.42578125" style="61" customWidth="1"/>
    <col min="3839" max="3841" width="4.140625" style="61" customWidth="1"/>
    <col min="3842" max="3842" width="6.42578125" style="61" customWidth="1"/>
    <col min="3843" max="3843" width="14" style="61" customWidth="1"/>
    <col min="3844" max="3849" width="8.5703125" style="61" customWidth="1"/>
    <col min="3850" max="3850" width="15.5703125" style="61" customWidth="1"/>
    <col min="3851" max="3851" width="4.5703125" style="61" customWidth="1"/>
    <col min="3852" max="4089" width="9.140625" style="61"/>
    <col min="4090" max="4090" width="5.85546875" style="61" customWidth="1"/>
    <col min="4091" max="4091" width="11.42578125" style="61" customWidth="1"/>
    <col min="4092" max="4092" width="12.42578125" style="61" customWidth="1"/>
    <col min="4093" max="4093" width="26.5703125" style="61" customWidth="1"/>
    <col min="4094" max="4094" width="8.42578125" style="61" customWidth="1"/>
    <col min="4095" max="4097" width="4.140625" style="61" customWidth="1"/>
    <col min="4098" max="4098" width="6.42578125" style="61" customWidth="1"/>
    <col min="4099" max="4099" width="14" style="61" customWidth="1"/>
    <col min="4100" max="4105" width="8.5703125" style="61" customWidth="1"/>
    <col min="4106" max="4106" width="15.5703125" style="61" customWidth="1"/>
    <col min="4107" max="4107" width="4.5703125" style="61" customWidth="1"/>
    <col min="4108" max="4345" width="9.140625" style="61"/>
    <col min="4346" max="4346" width="5.85546875" style="61" customWidth="1"/>
    <col min="4347" max="4347" width="11.42578125" style="61" customWidth="1"/>
    <col min="4348" max="4348" width="12.42578125" style="61" customWidth="1"/>
    <col min="4349" max="4349" width="26.5703125" style="61" customWidth="1"/>
    <col min="4350" max="4350" width="8.42578125" style="61" customWidth="1"/>
    <col min="4351" max="4353" width="4.140625" style="61" customWidth="1"/>
    <col min="4354" max="4354" width="6.42578125" style="61" customWidth="1"/>
    <col min="4355" max="4355" width="14" style="61" customWidth="1"/>
    <col min="4356" max="4361" width="8.5703125" style="61" customWidth="1"/>
    <col min="4362" max="4362" width="15.5703125" style="61" customWidth="1"/>
    <col min="4363" max="4363" width="4.5703125" style="61" customWidth="1"/>
    <col min="4364" max="4601" width="9.140625" style="61"/>
    <col min="4602" max="4602" width="5.85546875" style="61" customWidth="1"/>
    <col min="4603" max="4603" width="11.42578125" style="61" customWidth="1"/>
    <col min="4604" max="4604" width="12.42578125" style="61" customWidth="1"/>
    <col min="4605" max="4605" width="26.5703125" style="61" customWidth="1"/>
    <col min="4606" max="4606" width="8.42578125" style="61" customWidth="1"/>
    <col min="4607" max="4609" width="4.140625" style="61" customWidth="1"/>
    <col min="4610" max="4610" width="6.42578125" style="61" customWidth="1"/>
    <col min="4611" max="4611" width="14" style="61" customWidth="1"/>
    <col min="4612" max="4617" width="8.5703125" style="61" customWidth="1"/>
    <col min="4618" max="4618" width="15.5703125" style="61" customWidth="1"/>
    <col min="4619" max="4619" width="4.5703125" style="61" customWidth="1"/>
    <col min="4620" max="4857" width="9.140625" style="61"/>
    <col min="4858" max="4858" width="5.85546875" style="61" customWidth="1"/>
    <col min="4859" max="4859" width="11.42578125" style="61" customWidth="1"/>
    <col min="4860" max="4860" width="12.42578125" style="61" customWidth="1"/>
    <col min="4861" max="4861" width="26.5703125" style="61" customWidth="1"/>
    <col min="4862" max="4862" width="8.42578125" style="61" customWidth="1"/>
    <col min="4863" max="4865" width="4.140625" style="61" customWidth="1"/>
    <col min="4866" max="4866" width="6.42578125" style="61" customWidth="1"/>
    <col min="4867" max="4867" width="14" style="61" customWidth="1"/>
    <col min="4868" max="4873" width="8.5703125" style="61" customWidth="1"/>
    <col min="4874" max="4874" width="15.5703125" style="61" customWidth="1"/>
    <col min="4875" max="4875" width="4.5703125" style="61" customWidth="1"/>
    <col min="4876" max="5113" width="9.140625" style="61"/>
    <col min="5114" max="5114" width="5.85546875" style="61" customWidth="1"/>
    <col min="5115" max="5115" width="11.42578125" style="61" customWidth="1"/>
    <col min="5116" max="5116" width="12.42578125" style="61" customWidth="1"/>
    <col min="5117" max="5117" width="26.5703125" style="61" customWidth="1"/>
    <col min="5118" max="5118" width="8.42578125" style="61" customWidth="1"/>
    <col min="5119" max="5121" width="4.140625" style="61" customWidth="1"/>
    <col min="5122" max="5122" width="6.42578125" style="61" customWidth="1"/>
    <col min="5123" max="5123" width="14" style="61" customWidth="1"/>
    <col min="5124" max="5129" width="8.5703125" style="61" customWidth="1"/>
    <col min="5130" max="5130" width="15.5703125" style="61" customWidth="1"/>
    <col min="5131" max="5131" width="4.5703125" style="61" customWidth="1"/>
    <col min="5132" max="5369" width="9.140625" style="61"/>
    <col min="5370" max="5370" width="5.85546875" style="61" customWidth="1"/>
    <col min="5371" max="5371" width="11.42578125" style="61" customWidth="1"/>
    <col min="5372" max="5372" width="12.42578125" style="61" customWidth="1"/>
    <col min="5373" max="5373" width="26.5703125" style="61" customWidth="1"/>
    <col min="5374" max="5374" width="8.42578125" style="61" customWidth="1"/>
    <col min="5375" max="5377" width="4.140625" style="61" customWidth="1"/>
    <col min="5378" max="5378" width="6.42578125" style="61" customWidth="1"/>
    <col min="5379" max="5379" width="14" style="61" customWidth="1"/>
    <col min="5380" max="5385" width="8.5703125" style="61" customWidth="1"/>
    <col min="5386" max="5386" width="15.5703125" style="61" customWidth="1"/>
    <col min="5387" max="5387" width="4.5703125" style="61" customWidth="1"/>
    <col min="5388" max="5625" width="9.140625" style="61"/>
    <col min="5626" max="5626" width="5.85546875" style="61" customWidth="1"/>
    <col min="5627" max="5627" width="11.42578125" style="61" customWidth="1"/>
    <col min="5628" max="5628" width="12.42578125" style="61" customWidth="1"/>
    <col min="5629" max="5629" width="26.5703125" style="61" customWidth="1"/>
    <col min="5630" max="5630" width="8.42578125" style="61" customWidth="1"/>
    <col min="5631" max="5633" width="4.140625" style="61" customWidth="1"/>
    <col min="5634" max="5634" width="6.42578125" style="61" customWidth="1"/>
    <col min="5635" max="5635" width="14" style="61" customWidth="1"/>
    <col min="5636" max="5641" width="8.5703125" style="61" customWidth="1"/>
    <col min="5642" max="5642" width="15.5703125" style="61" customWidth="1"/>
    <col min="5643" max="5643" width="4.5703125" style="61" customWidth="1"/>
    <col min="5644" max="5881" width="9.140625" style="61"/>
    <col min="5882" max="5882" width="5.85546875" style="61" customWidth="1"/>
    <col min="5883" max="5883" width="11.42578125" style="61" customWidth="1"/>
    <col min="5884" max="5884" width="12.42578125" style="61" customWidth="1"/>
    <col min="5885" max="5885" width="26.5703125" style="61" customWidth="1"/>
    <col min="5886" max="5886" width="8.42578125" style="61" customWidth="1"/>
    <col min="5887" max="5889" width="4.140625" style="61" customWidth="1"/>
    <col min="5890" max="5890" width="6.42578125" style="61" customWidth="1"/>
    <col min="5891" max="5891" width="14" style="61" customWidth="1"/>
    <col min="5892" max="5897" width="8.5703125" style="61" customWidth="1"/>
    <col min="5898" max="5898" width="15.5703125" style="61" customWidth="1"/>
    <col min="5899" max="5899" width="4.5703125" style="61" customWidth="1"/>
    <col min="5900" max="6137" width="9.140625" style="61"/>
    <col min="6138" max="6138" width="5.85546875" style="61" customWidth="1"/>
    <col min="6139" max="6139" width="11.42578125" style="61" customWidth="1"/>
    <col min="6140" max="6140" width="12.42578125" style="61" customWidth="1"/>
    <col min="6141" max="6141" width="26.5703125" style="61" customWidth="1"/>
    <col min="6142" max="6142" width="8.42578125" style="61" customWidth="1"/>
    <col min="6143" max="6145" width="4.140625" style="61" customWidth="1"/>
    <col min="6146" max="6146" width="6.42578125" style="61" customWidth="1"/>
    <col min="6147" max="6147" width="14" style="61" customWidth="1"/>
    <col min="6148" max="6153" width="8.5703125" style="61" customWidth="1"/>
    <col min="6154" max="6154" width="15.5703125" style="61" customWidth="1"/>
    <col min="6155" max="6155" width="4.5703125" style="61" customWidth="1"/>
    <col min="6156" max="6393" width="9.140625" style="61"/>
    <col min="6394" max="6394" width="5.85546875" style="61" customWidth="1"/>
    <col min="6395" max="6395" width="11.42578125" style="61" customWidth="1"/>
    <col min="6396" max="6396" width="12.42578125" style="61" customWidth="1"/>
    <col min="6397" max="6397" width="26.5703125" style="61" customWidth="1"/>
    <col min="6398" max="6398" width="8.42578125" style="61" customWidth="1"/>
    <col min="6399" max="6401" width="4.140625" style="61" customWidth="1"/>
    <col min="6402" max="6402" width="6.42578125" style="61" customWidth="1"/>
    <col min="6403" max="6403" width="14" style="61" customWidth="1"/>
    <col min="6404" max="6409" width="8.5703125" style="61" customWidth="1"/>
    <col min="6410" max="6410" width="15.5703125" style="61" customWidth="1"/>
    <col min="6411" max="6411" width="4.5703125" style="61" customWidth="1"/>
    <col min="6412" max="6649" width="9.140625" style="61"/>
    <col min="6650" max="6650" width="5.85546875" style="61" customWidth="1"/>
    <col min="6651" max="6651" width="11.42578125" style="61" customWidth="1"/>
    <col min="6652" max="6652" width="12.42578125" style="61" customWidth="1"/>
    <col min="6653" max="6653" width="26.5703125" style="61" customWidth="1"/>
    <col min="6654" max="6654" width="8.42578125" style="61" customWidth="1"/>
    <col min="6655" max="6657" width="4.140625" style="61" customWidth="1"/>
    <col min="6658" max="6658" width="6.42578125" style="61" customWidth="1"/>
    <col min="6659" max="6659" width="14" style="61" customWidth="1"/>
    <col min="6660" max="6665" width="8.5703125" style="61" customWidth="1"/>
    <col min="6666" max="6666" width="15.5703125" style="61" customWidth="1"/>
    <col min="6667" max="6667" width="4.5703125" style="61" customWidth="1"/>
    <col min="6668" max="6905" width="9.140625" style="61"/>
    <col min="6906" max="6906" width="5.85546875" style="61" customWidth="1"/>
    <col min="6907" max="6907" width="11.42578125" style="61" customWidth="1"/>
    <col min="6908" max="6908" width="12.42578125" style="61" customWidth="1"/>
    <col min="6909" max="6909" width="26.5703125" style="61" customWidth="1"/>
    <col min="6910" max="6910" width="8.42578125" style="61" customWidth="1"/>
    <col min="6911" max="6913" width="4.140625" style="61" customWidth="1"/>
    <col min="6914" max="6914" width="6.42578125" style="61" customWidth="1"/>
    <col min="6915" max="6915" width="14" style="61" customWidth="1"/>
    <col min="6916" max="6921" width="8.5703125" style="61" customWidth="1"/>
    <col min="6922" max="6922" width="15.5703125" style="61" customWidth="1"/>
    <col min="6923" max="6923" width="4.5703125" style="61" customWidth="1"/>
    <col min="6924" max="7161" width="9.140625" style="61"/>
    <col min="7162" max="7162" width="5.85546875" style="61" customWidth="1"/>
    <col min="7163" max="7163" width="11.42578125" style="61" customWidth="1"/>
    <col min="7164" max="7164" width="12.42578125" style="61" customWidth="1"/>
    <col min="7165" max="7165" width="26.5703125" style="61" customWidth="1"/>
    <col min="7166" max="7166" width="8.42578125" style="61" customWidth="1"/>
    <col min="7167" max="7169" width="4.140625" style="61" customWidth="1"/>
    <col min="7170" max="7170" width="6.42578125" style="61" customWidth="1"/>
    <col min="7171" max="7171" width="14" style="61" customWidth="1"/>
    <col min="7172" max="7177" width="8.5703125" style="61" customWidth="1"/>
    <col min="7178" max="7178" width="15.5703125" style="61" customWidth="1"/>
    <col min="7179" max="7179" width="4.5703125" style="61" customWidth="1"/>
    <col min="7180" max="7417" width="9.140625" style="61"/>
    <col min="7418" max="7418" width="5.85546875" style="61" customWidth="1"/>
    <col min="7419" max="7419" width="11.42578125" style="61" customWidth="1"/>
    <col min="7420" max="7420" width="12.42578125" style="61" customWidth="1"/>
    <col min="7421" max="7421" width="26.5703125" style="61" customWidth="1"/>
    <col min="7422" max="7422" width="8.42578125" style="61" customWidth="1"/>
    <col min="7423" max="7425" width="4.140625" style="61" customWidth="1"/>
    <col min="7426" max="7426" width="6.42578125" style="61" customWidth="1"/>
    <col min="7427" max="7427" width="14" style="61" customWidth="1"/>
    <col min="7428" max="7433" width="8.5703125" style="61" customWidth="1"/>
    <col min="7434" max="7434" width="15.5703125" style="61" customWidth="1"/>
    <col min="7435" max="7435" width="4.5703125" style="61" customWidth="1"/>
    <col min="7436" max="7673" width="9.140625" style="61"/>
    <col min="7674" max="7674" width="5.85546875" style="61" customWidth="1"/>
    <col min="7675" max="7675" width="11.42578125" style="61" customWidth="1"/>
    <col min="7676" max="7676" width="12.42578125" style="61" customWidth="1"/>
    <col min="7677" max="7677" width="26.5703125" style="61" customWidth="1"/>
    <col min="7678" max="7678" width="8.42578125" style="61" customWidth="1"/>
    <col min="7679" max="7681" width="4.140625" style="61" customWidth="1"/>
    <col min="7682" max="7682" width="6.42578125" style="61" customWidth="1"/>
    <col min="7683" max="7683" width="14" style="61" customWidth="1"/>
    <col min="7684" max="7689" width="8.5703125" style="61" customWidth="1"/>
    <col min="7690" max="7690" width="15.5703125" style="61" customWidth="1"/>
    <col min="7691" max="7691" width="4.5703125" style="61" customWidth="1"/>
    <col min="7692" max="7929" width="9.140625" style="61"/>
    <col min="7930" max="7930" width="5.85546875" style="61" customWidth="1"/>
    <col min="7931" max="7931" width="11.42578125" style="61" customWidth="1"/>
    <col min="7932" max="7932" width="12.42578125" style="61" customWidth="1"/>
    <col min="7933" max="7933" width="26.5703125" style="61" customWidth="1"/>
    <col min="7934" max="7934" width="8.42578125" style="61" customWidth="1"/>
    <col min="7935" max="7937" width="4.140625" style="61" customWidth="1"/>
    <col min="7938" max="7938" width="6.42578125" style="61" customWidth="1"/>
    <col min="7939" max="7939" width="14" style="61" customWidth="1"/>
    <col min="7940" max="7945" width="8.5703125" style="61" customWidth="1"/>
    <col min="7946" max="7946" width="15.5703125" style="61" customWidth="1"/>
    <col min="7947" max="7947" width="4.5703125" style="61" customWidth="1"/>
    <col min="7948" max="8185" width="9.140625" style="61"/>
    <col min="8186" max="8186" width="5.85546875" style="61" customWidth="1"/>
    <col min="8187" max="8187" width="11.42578125" style="61" customWidth="1"/>
    <col min="8188" max="8188" width="12.42578125" style="61" customWidth="1"/>
    <col min="8189" max="8189" width="26.5703125" style="61" customWidth="1"/>
    <col min="8190" max="8190" width="8.42578125" style="61" customWidth="1"/>
    <col min="8191" max="8193" width="4.140625" style="61" customWidth="1"/>
    <col min="8194" max="8194" width="6.42578125" style="61" customWidth="1"/>
    <col min="8195" max="8195" width="14" style="61" customWidth="1"/>
    <col min="8196" max="8201" width="8.5703125" style="61" customWidth="1"/>
    <col min="8202" max="8202" width="15.5703125" style="61" customWidth="1"/>
    <col min="8203" max="8203" width="4.5703125" style="61" customWidth="1"/>
    <col min="8204" max="8441" width="9.140625" style="61"/>
    <col min="8442" max="8442" width="5.85546875" style="61" customWidth="1"/>
    <col min="8443" max="8443" width="11.42578125" style="61" customWidth="1"/>
    <col min="8444" max="8444" width="12.42578125" style="61" customWidth="1"/>
    <col min="8445" max="8445" width="26.5703125" style="61" customWidth="1"/>
    <col min="8446" max="8446" width="8.42578125" style="61" customWidth="1"/>
    <col min="8447" max="8449" width="4.140625" style="61" customWidth="1"/>
    <col min="8450" max="8450" width="6.42578125" style="61" customWidth="1"/>
    <col min="8451" max="8451" width="14" style="61" customWidth="1"/>
    <col min="8452" max="8457" width="8.5703125" style="61" customWidth="1"/>
    <col min="8458" max="8458" width="15.5703125" style="61" customWidth="1"/>
    <col min="8459" max="8459" width="4.5703125" style="61" customWidth="1"/>
    <col min="8460" max="8697" width="9.140625" style="61"/>
    <col min="8698" max="8698" width="5.85546875" style="61" customWidth="1"/>
    <col min="8699" max="8699" width="11.42578125" style="61" customWidth="1"/>
    <col min="8700" max="8700" width="12.42578125" style="61" customWidth="1"/>
    <col min="8701" max="8701" width="26.5703125" style="61" customWidth="1"/>
    <col min="8702" max="8702" width="8.42578125" style="61" customWidth="1"/>
    <col min="8703" max="8705" width="4.140625" style="61" customWidth="1"/>
    <col min="8706" max="8706" width="6.42578125" style="61" customWidth="1"/>
    <col min="8707" max="8707" width="14" style="61" customWidth="1"/>
    <col min="8708" max="8713" width="8.5703125" style="61" customWidth="1"/>
    <col min="8714" max="8714" width="15.5703125" style="61" customWidth="1"/>
    <col min="8715" max="8715" width="4.5703125" style="61" customWidth="1"/>
    <col min="8716" max="8953" width="9.140625" style="61"/>
    <col min="8954" max="8954" width="5.85546875" style="61" customWidth="1"/>
    <col min="8955" max="8955" width="11.42578125" style="61" customWidth="1"/>
    <col min="8956" max="8956" width="12.42578125" style="61" customWidth="1"/>
    <col min="8957" max="8957" width="26.5703125" style="61" customWidth="1"/>
    <col min="8958" max="8958" width="8.42578125" style="61" customWidth="1"/>
    <col min="8959" max="8961" width="4.140625" style="61" customWidth="1"/>
    <col min="8962" max="8962" width="6.42578125" style="61" customWidth="1"/>
    <col min="8963" max="8963" width="14" style="61" customWidth="1"/>
    <col min="8964" max="8969" width="8.5703125" style="61" customWidth="1"/>
    <col min="8970" max="8970" width="15.5703125" style="61" customWidth="1"/>
    <col min="8971" max="8971" width="4.5703125" style="61" customWidth="1"/>
    <col min="8972" max="9209" width="9.140625" style="61"/>
    <col min="9210" max="9210" width="5.85546875" style="61" customWidth="1"/>
    <col min="9211" max="9211" width="11.42578125" style="61" customWidth="1"/>
    <col min="9212" max="9212" width="12.42578125" style="61" customWidth="1"/>
    <col min="9213" max="9213" width="26.5703125" style="61" customWidth="1"/>
    <col min="9214" max="9214" width="8.42578125" style="61" customWidth="1"/>
    <col min="9215" max="9217" width="4.140625" style="61" customWidth="1"/>
    <col min="9218" max="9218" width="6.42578125" style="61" customWidth="1"/>
    <col min="9219" max="9219" width="14" style="61" customWidth="1"/>
    <col min="9220" max="9225" width="8.5703125" style="61" customWidth="1"/>
    <col min="9226" max="9226" width="15.5703125" style="61" customWidth="1"/>
    <col min="9227" max="9227" width="4.5703125" style="61" customWidth="1"/>
    <col min="9228" max="9465" width="9.140625" style="61"/>
    <col min="9466" max="9466" width="5.85546875" style="61" customWidth="1"/>
    <col min="9467" max="9467" width="11.42578125" style="61" customWidth="1"/>
    <col min="9468" max="9468" width="12.42578125" style="61" customWidth="1"/>
    <col min="9469" max="9469" width="26.5703125" style="61" customWidth="1"/>
    <col min="9470" max="9470" width="8.42578125" style="61" customWidth="1"/>
    <col min="9471" max="9473" width="4.140625" style="61" customWidth="1"/>
    <col min="9474" max="9474" width="6.42578125" style="61" customWidth="1"/>
    <col min="9475" max="9475" width="14" style="61" customWidth="1"/>
    <col min="9476" max="9481" width="8.5703125" style="61" customWidth="1"/>
    <col min="9482" max="9482" width="15.5703125" style="61" customWidth="1"/>
    <col min="9483" max="9483" width="4.5703125" style="61" customWidth="1"/>
    <col min="9484" max="9721" width="9.140625" style="61"/>
    <col min="9722" max="9722" width="5.85546875" style="61" customWidth="1"/>
    <col min="9723" max="9723" width="11.42578125" style="61" customWidth="1"/>
    <col min="9724" max="9724" width="12.42578125" style="61" customWidth="1"/>
    <col min="9725" max="9725" width="26.5703125" style="61" customWidth="1"/>
    <col min="9726" max="9726" width="8.42578125" style="61" customWidth="1"/>
    <col min="9727" max="9729" width="4.140625" style="61" customWidth="1"/>
    <col min="9730" max="9730" width="6.42578125" style="61" customWidth="1"/>
    <col min="9731" max="9731" width="14" style="61" customWidth="1"/>
    <col min="9732" max="9737" width="8.5703125" style="61" customWidth="1"/>
    <col min="9738" max="9738" width="15.5703125" style="61" customWidth="1"/>
    <col min="9739" max="9739" width="4.5703125" style="61" customWidth="1"/>
    <col min="9740" max="9977" width="9.140625" style="61"/>
    <col min="9978" max="9978" width="5.85546875" style="61" customWidth="1"/>
    <col min="9979" max="9979" width="11.42578125" style="61" customWidth="1"/>
    <col min="9980" max="9980" width="12.42578125" style="61" customWidth="1"/>
    <col min="9981" max="9981" width="26.5703125" style="61" customWidth="1"/>
    <col min="9982" max="9982" width="8.42578125" style="61" customWidth="1"/>
    <col min="9983" max="9985" width="4.140625" style="61" customWidth="1"/>
    <col min="9986" max="9986" width="6.42578125" style="61" customWidth="1"/>
    <col min="9987" max="9987" width="14" style="61" customWidth="1"/>
    <col min="9988" max="9993" width="8.5703125" style="61" customWidth="1"/>
    <col min="9994" max="9994" width="15.5703125" style="61" customWidth="1"/>
    <col min="9995" max="9995" width="4.5703125" style="61" customWidth="1"/>
    <col min="9996" max="10233" width="9.140625" style="61"/>
    <col min="10234" max="10234" width="5.85546875" style="61" customWidth="1"/>
    <col min="10235" max="10235" width="11.42578125" style="61" customWidth="1"/>
    <col min="10236" max="10236" width="12.42578125" style="61" customWidth="1"/>
    <col min="10237" max="10237" width="26.5703125" style="61" customWidth="1"/>
    <col min="10238" max="10238" width="8.42578125" style="61" customWidth="1"/>
    <col min="10239" max="10241" width="4.140625" style="61" customWidth="1"/>
    <col min="10242" max="10242" width="6.42578125" style="61" customWidth="1"/>
    <col min="10243" max="10243" width="14" style="61" customWidth="1"/>
    <col min="10244" max="10249" width="8.5703125" style="61" customWidth="1"/>
    <col min="10250" max="10250" width="15.5703125" style="61" customWidth="1"/>
    <col min="10251" max="10251" width="4.5703125" style="61" customWidth="1"/>
    <col min="10252" max="10489" width="9.140625" style="61"/>
    <col min="10490" max="10490" width="5.85546875" style="61" customWidth="1"/>
    <col min="10491" max="10491" width="11.42578125" style="61" customWidth="1"/>
    <col min="10492" max="10492" width="12.42578125" style="61" customWidth="1"/>
    <col min="10493" max="10493" width="26.5703125" style="61" customWidth="1"/>
    <col min="10494" max="10494" width="8.42578125" style="61" customWidth="1"/>
    <col min="10495" max="10497" width="4.140625" style="61" customWidth="1"/>
    <col min="10498" max="10498" width="6.42578125" style="61" customWidth="1"/>
    <col min="10499" max="10499" width="14" style="61" customWidth="1"/>
    <col min="10500" max="10505" width="8.5703125" style="61" customWidth="1"/>
    <col min="10506" max="10506" width="15.5703125" style="61" customWidth="1"/>
    <col min="10507" max="10507" width="4.5703125" style="61" customWidth="1"/>
    <col min="10508" max="10745" width="9.140625" style="61"/>
    <col min="10746" max="10746" width="5.85546875" style="61" customWidth="1"/>
    <col min="10747" max="10747" width="11.42578125" style="61" customWidth="1"/>
    <col min="10748" max="10748" width="12.42578125" style="61" customWidth="1"/>
    <col min="10749" max="10749" width="26.5703125" style="61" customWidth="1"/>
    <col min="10750" max="10750" width="8.42578125" style="61" customWidth="1"/>
    <col min="10751" max="10753" width="4.140625" style="61" customWidth="1"/>
    <col min="10754" max="10754" width="6.42578125" style="61" customWidth="1"/>
    <col min="10755" max="10755" width="14" style="61" customWidth="1"/>
    <col min="10756" max="10761" width="8.5703125" style="61" customWidth="1"/>
    <col min="10762" max="10762" width="15.5703125" style="61" customWidth="1"/>
    <col min="10763" max="10763" width="4.5703125" style="61" customWidth="1"/>
    <col min="10764" max="11001" width="9.140625" style="61"/>
    <col min="11002" max="11002" width="5.85546875" style="61" customWidth="1"/>
    <col min="11003" max="11003" width="11.42578125" style="61" customWidth="1"/>
    <col min="11004" max="11004" width="12.42578125" style="61" customWidth="1"/>
    <col min="11005" max="11005" width="26.5703125" style="61" customWidth="1"/>
    <col min="11006" max="11006" width="8.42578125" style="61" customWidth="1"/>
    <col min="11007" max="11009" width="4.140625" style="61" customWidth="1"/>
    <col min="11010" max="11010" width="6.42578125" style="61" customWidth="1"/>
    <col min="11011" max="11011" width="14" style="61" customWidth="1"/>
    <col min="11012" max="11017" width="8.5703125" style="61" customWidth="1"/>
    <col min="11018" max="11018" width="15.5703125" style="61" customWidth="1"/>
    <col min="11019" max="11019" width="4.5703125" style="61" customWidth="1"/>
    <col min="11020" max="11257" width="9.140625" style="61"/>
    <col min="11258" max="11258" width="5.85546875" style="61" customWidth="1"/>
    <col min="11259" max="11259" width="11.42578125" style="61" customWidth="1"/>
    <col min="11260" max="11260" width="12.42578125" style="61" customWidth="1"/>
    <col min="11261" max="11261" width="26.5703125" style="61" customWidth="1"/>
    <col min="11262" max="11262" width="8.42578125" style="61" customWidth="1"/>
    <col min="11263" max="11265" width="4.140625" style="61" customWidth="1"/>
    <col min="11266" max="11266" width="6.42578125" style="61" customWidth="1"/>
    <col min="11267" max="11267" width="14" style="61" customWidth="1"/>
    <col min="11268" max="11273" width="8.5703125" style="61" customWidth="1"/>
    <col min="11274" max="11274" width="15.5703125" style="61" customWidth="1"/>
    <col min="11275" max="11275" width="4.5703125" style="61" customWidth="1"/>
    <col min="11276" max="11513" width="9.140625" style="61"/>
    <col min="11514" max="11514" width="5.85546875" style="61" customWidth="1"/>
    <col min="11515" max="11515" width="11.42578125" style="61" customWidth="1"/>
    <col min="11516" max="11516" width="12.42578125" style="61" customWidth="1"/>
    <col min="11517" max="11517" width="26.5703125" style="61" customWidth="1"/>
    <col min="11518" max="11518" width="8.42578125" style="61" customWidth="1"/>
    <col min="11519" max="11521" width="4.140625" style="61" customWidth="1"/>
    <col min="11522" max="11522" width="6.42578125" style="61" customWidth="1"/>
    <col min="11523" max="11523" width="14" style="61" customWidth="1"/>
    <col min="11524" max="11529" width="8.5703125" style="61" customWidth="1"/>
    <col min="11530" max="11530" width="15.5703125" style="61" customWidth="1"/>
    <col min="11531" max="11531" width="4.5703125" style="61" customWidth="1"/>
    <col min="11532" max="11769" width="9.140625" style="61"/>
    <col min="11770" max="11770" width="5.85546875" style="61" customWidth="1"/>
    <col min="11771" max="11771" width="11.42578125" style="61" customWidth="1"/>
    <col min="11772" max="11772" width="12.42578125" style="61" customWidth="1"/>
    <col min="11773" max="11773" width="26.5703125" style="61" customWidth="1"/>
    <col min="11774" max="11774" width="8.42578125" style="61" customWidth="1"/>
    <col min="11775" max="11777" width="4.140625" style="61" customWidth="1"/>
    <col min="11778" max="11778" width="6.42578125" style="61" customWidth="1"/>
    <col min="11779" max="11779" width="14" style="61" customWidth="1"/>
    <col min="11780" max="11785" width="8.5703125" style="61" customWidth="1"/>
    <col min="11786" max="11786" width="15.5703125" style="61" customWidth="1"/>
    <col min="11787" max="11787" width="4.5703125" style="61" customWidth="1"/>
    <col min="11788" max="12025" width="9.140625" style="61"/>
    <col min="12026" max="12026" width="5.85546875" style="61" customWidth="1"/>
    <col min="12027" max="12027" width="11.42578125" style="61" customWidth="1"/>
    <col min="12028" max="12028" width="12.42578125" style="61" customWidth="1"/>
    <col min="12029" max="12029" width="26.5703125" style="61" customWidth="1"/>
    <col min="12030" max="12030" width="8.42578125" style="61" customWidth="1"/>
    <col min="12031" max="12033" width="4.140625" style="61" customWidth="1"/>
    <col min="12034" max="12034" width="6.42578125" style="61" customWidth="1"/>
    <col min="12035" max="12035" width="14" style="61" customWidth="1"/>
    <col min="12036" max="12041" width="8.5703125" style="61" customWidth="1"/>
    <col min="12042" max="12042" width="15.5703125" style="61" customWidth="1"/>
    <col min="12043" max="12043" width="4.5703125" style="61" customWidth="1"/>
    <col min="12044" max="12281" width="9.140625" style="61"/>
    <col min="12282" max="12282" width="5.85546875" style="61" customWidth="1"/>
    <col min="12283" max="12283" width="11.42578125" style="61" customWidth="1"/>
    <col min="12284" max="12284" width="12.42578125" style="61" customWidth="1"/>
    <col min="12285" max="12285" width="26.5703125" style="61" customWidth="1"/>
    <col min="12286" max="12286" width="8.42578125" style="61" customWidth="1"/>
    <col min="12287" max="12289" width="4.140625" style="61" customWidth="1"/>
    <col min="12290" max="12290" width="6.42578125" style="61" customWidth="1"/>
    <col min="12291" max="12291" width="14" style="61" customWidth="1"/>
    <col min="12292" max="12297" width="8.5703125" style="61" customWidth="1"/>
    <col min="12298" max="12298" width="15.5703125" style="61" customWidth="1"/>
    <col min="12299" max="12299" width="4.5703125" style="61" customWidth="1"/>
    <col min="12300" max="12537" width="9.140625" style="61"/>
    <col min="12538" max="12538" width="5.85546875" style="61" customWidth="1"/>
    <col min="12539" max="12539" width="11.42578125" style="61" customWidth="1"/>
    <col min="12540" max="12540" width="12.42578125" style="61" customWidth="1"/>
    <col min="12541" max="12541" width="26.5703125" style="61" customWidth="1"/>
    <col min="12542" max="12542" width="8.42578125" style="61" customWidth="1"/>
    <col min="12543" max="12545" width="4.140625" style="61" customWidth="1"/>
    <col min="12546" max="12546" width="6.42578125" style="61" customWidth="1"/>
    <col min="12547" max="12547" width="14" style="61" customWidth="1"/>
    <col min="12548" max="12553" width="8.5703125" style="61" customWidth="1"/>
    <col min="12554" max="12554" width="15.5703125" style="61" customWidth="1"/>
    <col min="12555" max="12555" width="4.5703125" style="61" customWidth="1"/>
    <col min="12556" max="12793" width="9.140625" style="61"/>
    <col min="12794" max="12794" width="5.85546875" style="61" customWidth="1"/>
    <col min="12795" max="12795" width="11.42578125" style="61" customWidth="1"/>
    <col min="12796" max="12796" width="12.42578125" style="61" customWidth="1"/>
    <col min="12797" max="12797" width="26.5703125" style="61" customWidth="1"/>
    <col min="12798" max="12798" width="8.42578125" style="61" customWidth="1"/>
    <col min="12799" max="12801" width="4.140625" style="61" customWidth="1"/>
    <col min="12802" max="12802" width="6.42578125" style="61" customWidth="1"/>
    <col min="12803" max="12803" width="14" style="61" customWidth="1"/>
    <col min="12804" max="12809" width="8.5703125" style="61" customWidth="1"/>
    <col min="12810" max="12810" width="15.5703125" style="61" customWidth="1"/>
    <col min="12811" max="12811" width="4.5703125" style="61" customWidth="1"/>
    <col min="12812" max="13049" width="9.140625" style="61"/>
    <col min="13050" max="13050" width="5.85546875" style="61" customWidth="1"/>
    <col min="13051" max="13051" width="11.42578125" style="61" customWidth="1"/>
    <col min="13052" max="13052" width="12.42578125" style="61" customWidth="1"/>
    <col min="13053" max="13053" width="26.5703125" style="61" customWidth="1"/>
    <col min="13054" max="13054" width="8.42578125" style="61" customWidth="1"/>
    <col min="13055" max="13057" width="4.140625" style="61" customWidth="1"/>
    <col min="13058" max="13058" width="6.42578125" style="61" customWidth="1"/>
    <col min="13059" max="13059" width="14" style="61" customWidth="1"/>
    <col min="13060" max="13065" width="8.5703125" style="61" customWidth="1"/>
    <col min="13066" max="13066" width="15.5703125" style="61" customWidth="1"/>
    <col min="13067" max="13067" width="4.5703125" style="61" customWidth="1"/>
    <col min="13068" max="13305" width="9.140625" style="61"/>
    <col min="13306" max="13306" width="5.85546875" style="61" customWidth="1"/>
    <col min="13307" max="13307" width="11.42578125" style="61" customWidth="1"/>
    <col min="13308" max="13308" width="12.42578125" style="61" customWidth="1"/>
    <col min="13309" max="13309" width="26.5703125" style="61" customWidth="1"/>
    <col min="13310" max="13310" width="8.42578125" style="61" customWidth="1"/>
    <col min="13311" max="13313" width="4.140625" style="61" customWidth="1"/>
    <col min="13314" max="13314" width="6.42578125" style="61" customWidth="1"/>
    <col min="13315" max="13315" width="14" style="61" customWidth="1"/>
    <col min="13316" max="13321" width="8.5703125" style="61" customWidth="1"/>
    <col min="13322" max="13322" width="15.5703125" style="61" customWidth="1"/>
    <col min="13323" max="13323" width="4.5703125" style="61" customWidth="1"/>
    <col min="13324" max="13561" width="9.140625" style="61"/>
    <col min="13562" max="13562" width="5.85546875" style="61" customWidth="1"/>
    <col min="13563" max="13563" width="11.42578125" style="61" customWidth="1"/>
    <col min="13564" max="13564" width="12.42578125" style="61" customWidth="1"/>
    <col min="13565" max="13565" width="26.5703125" style="61" customWidth="1"/>
    <col min="13566" max="13566" width="8.42578125" style="61" customWidth="1"/>
    <col min="13567" max="13569" width="4.140625" style="61" customWidth="1"/>
    <col min="13570" max="13570" width="6.42578125" style="61" customWidth="1"/>
    <col min="13571" max="13571" width="14" style="61" customWidth="1"/>
    <col min="13572" max="13577" width="8.5703125" style="61" customWidth="1"/>
    <col min="13578" max="13578" width="15.5703125" style="61" customWidth="1"/>
    <col min="13579" max="13579" width="4.5703125" style="61" customWidth="1"/>
    <col min="13580" max="13817" width="9.140625" style="61"/>
    <col min="13818" max="13818" width="5.85546875" style="61" customWidth="1"/>
    <col min="13819" max="13819" width="11.42578125" style="61" customWidth="1"/>
    <col min="13820" max="13820" width="12.42578125" style="61" customWidth="1"/>
    <col min="13821" max="13821" width="26.5703125" style="61" customWidth="1"/>
    <col min="13822" max="13822" width="8.42578125" style="61" customWidth="1"/>
    <col min="13823" max="13825" width="4.140625" style="61" customWidth="1"/>
    <col min="13826" max="13826" width="6.42578125" style="61" customWidth="1"/>
    <col min="13827" max="13827" width="14" style="61" customWidth="1"/>
    <col min="13828" max="13833" width="8.5703125" style="61" customWidth="1"/>
    <col min="13834" max="13834" width="15.5703125" style="61" customWidth="1"/>
    <col min="13835" max="13835" width="4.5703125" style="61" customWidth="1"/>
    <col min="13836" max="14073" width="9.140625" style="61"/>
    <col min="14074" max="14074" width="5.85546875" style="61" customWidth="1"/>
    <col min="14075" max="14075" width="11.42578125" style="61" customWidth="1"/>
    <col min="14076" max="14076" width="12.42578125" style="61" customWidth="1"/>
    <col min="14077" max="14077" width="26.5703125" style="61" customWidth="1"/>
    <col min="14078" max="14078" width="8.42578125" style="61" customWidth="1"/>
    <col min="14079" max="14081" width="4.140625" style="61" customWidth="1"/>
    <col min="14082" max="14082" width="6.42578125" style="61" customWidth="1"/>
    <col min="14083" max="14083" width="14" style="61" customWidth="1"/>
    <col min="14084" max="14089" width="8.5703125" style="61" customWidth="1"/>
    <col min="14090" max="14090" width="15.5703125" style="61" customWidth="1"/>
    <col min="14091" max="14091" width="4.5703125" style="61" customWidth="1"/>
    <col min="14092" max="14329" width="9.140625" style="61"/>
    <col min="14330" max="14330" width="5.85546875" style="61" customWidth="1"/>
    <col min="14331" max="14331" width="11.42578125" style="61" customWidth="1"/>
    <col min="14332" max="14332" width="12.42578125" style="61" customWidth="1"/>
    <col min="14333" max="14333" width="26.5703125" style="61" customWidth="1"/>
    <col min="14334" max="14334" width="8.42578125" style="61" customWidth="1"/>
    <col min="14335" max="14337" width="4.140625" style="61" customWidth="1"/>
    <col min="14338" max="14338" width="6.42578125" style="61" customWidth="1"/>
    <col min="14339" max="14339" width="14" style="61" customWidth="1"/>
    <col min="14340" max="14345" width="8.5703125" style="61" customWidth="1"/>
    <col min="14346" max="14346" width="15.5703125" style="61" customWidth="1"/>
    <col min="14347" max="14347" width="4.5703125" style="61" customWidth="1"/>
    <col min="14348" max="14585" width="9.140625" style="61"/>
    <col min="14586" max="14586" width="5.85546875" style="61" customWidth="1"/>
    <col min="14587" max="14587" width="11.42578125" style="61" customWidth="1"/>
    <col min="14588" max="14588" width="12.42578125" style="61" customWidth="1"/>
    <col min="14589" max="14589" width="26.5703125" style="61" customWidth="1"/>
    <col min="14590" max="14590" width="8.42578125" style="61" customWidth="1"/>
    <col min="14591" max="14593" width="4.140625" style="61" customWidth="1"/>
    <col min="14594" max="14594" width="6.42578125" style="61" customWidth="1"/>
    <col min="14595" max="14595" width="14" style="61" customWidth="1"/>
    <col min="14596" max="14601" width="8.5703125" style="61" customWidth="1"/>
    <col min="14602" max="14602" width="15.5703125" style="61" customWidth="1"/>
    <col min="14603" max="14603" width="4.5703125" style="61" customWidth="1"/>
    <col min="14604" max="14841" width="9.140625" style="61"/>
    <col min="14842" max="14842" width="5.85546875" style="61" customWidth="1"/>
    <col min="14843" max="14843" width="11.42578125" style="61" customWidth="1"/>
    <col min="14844" max="14844" width="12.42578125" style="61" customWidth="1"/>
    <col min="14845" max="14845" width="26.5703125" style="61" customWidth="1"/>
    <col min="14846" max="14846" width="8.42578125" style="61" customWidth="1"/>
    <col min="14847" max="14849" width="4.140625" style="61" customWidth="1"/>
    <col min="14850" max="14850" width="6.42578125" style="61" customWidth="1"/>
    <col min="14851" max="14851" width="14" style="61" customWidth="1"/>
    <col min="14852" max="14857" width="8.5703125" style="61" customWidth="1"/>
    <col min="14858" max="14858" width="15.5703125" style="61" customWidth="1"/>
    <col min="14859" max="14859" width="4.5703125" style="61" customWidth="1"/>
    <col min="14860" max="15097" width="9.140625" style="61"/>
    <col min="15098" max="15098" width="5.85546875" style="61" customWidth="1"/>
    <col min="15099" max="15099" width="11.42578125" style="61" customWidth="1"/>
    <col min="15100" max="15100" width="12.42578125" style="61" customWidth="1"/>
    <col min="15101" max="15101" width="26.5703125" style="61" customWidth="1"/>
    <col min="15102" max="15102" width="8.42578125" style="61" customWidth="1"/>
    <col min="15103" max="15105" width="4.140625" style="61" customWidth="1"/>
    <col min="15106" max="15106" width="6.42578125" style="61" customWidth="1"/>
    <col min="15107" max="15107" width="14" style="61" customWidth="1"/>
    <col min="15108" max="15113" width="8.5703125" style="61" customWidth="1"/>
    <col min="15114" max="15114" width="15.5703125" style="61" customWidth="1"/>
    <col min="15115" max="15115" width="4.5703125" style="61" customWidth="1"/>
    <col min="15116" max="15353" width="9.140625" style="61"/>
    <col min="15354" max="15354" width="5.85546875" style="61" customWidth="1"/>
    <col min="15355" max="15355" width="11.42578125" style="61" customWidth="1"/>
    <col min="15356" max="15356" width="12.42578125" style="61" customWidth="1"/>
    <col min="15357" max="15357" width="26.5703125" style="61" customWidth="1"/>
    <col min="15358" max="15358" width="8.42578125" style="61" customWidth="1"/>
    <col min="15359" max="15361" width="4.140625" style="61" customWidth="1"/>
    <col min="15362" max="15362" width="6.42578125" style="61" customWidth="1"/>
    <col min="15363" max="15363" width="14" style="61" customWidth="1"/>
    <col min="15364" max="15369" width="8.5703125" style="61" customWidth="1"/>
    <col min="15370" max="15370" width="15.5703125" style="61" customWidth="1"/>
    <col min="15371" max="15371" width="4.5703125" style="61" customWidth="1"/>
    <col min="15372" max="15609" width="9.140625" style="61"/>
    <col min="15610" max="15610" width="5.85546875" style="61" customWidth="1"/>
    <col min="15611" max="15611" width="11.42578125" style="61" customWidth="1"/>
    <col min="15612" max="15612" width="12.42578125" style="61" customWidth="1"/>
    <col min="15613" max="15613" width="26.5703125" style="61" customWidth="1"/>
    <col min="15614" max="15614" width="8.42578125" style="61" customWidth="1"/>
    <col min="15615" max="15617" width="4.140625" style="61" customWidth="1"/>
    <col min="15618" max="15618" width="6.42578125" style="61" customWidth="1"/>
    <col min="15619" max="15619" width="14" style="61" customWidth="1"/>
    <col min="15620" max="15625" width="8.5703125" style="61" customWidth="1"/>
    <col min="15626" max="15626" width="15.5703125" style="61" customWidth="1"/>
    <col min="15627" max="15627" width="4.5703125" style="61" customWidth="1"/>
    <col min="15628" max="15865" width="9.140625" style="61"/>
    <col min="15866" max="15866" width="5.85546875" style="61" customWidth="1"/>
    <col min="15867" max="15867" width="11.42578125" style="61" customWidth="1"/>
    <col min="15868" max="15868" width="12.42578125" style="61" customWidth="1"/>
    <col min="15869" max="15869" width="26.5703125" style="61" customWidth="1"/>
    <col min="15870" max="15870" width="8.42578125" style="61" customWidth="1"/>
    <col min="15871" max="15873" width="4.140625" style="61" customWidth="1"/>
    <col min="15874" max="15874" width="6.42578125" style="61" customWidth="1"/>
    <col min="15875" max="15875" width="14" style="61" customWidth="1"/>
    <col min="15876" max="15881" width="8.5703125" style="61" customWidth="1"/>
    <col min="15882" max="15882" width="15.5703125" style="61" customWidth="1"/>
    <col min="15883" max="15883" width="4.5703125" style="61" customWidth="1"/>
    <col min="15884" max="16121" width="9.140625" style="61"/>
    <col min="16122" max="16122" width="5.85546875" style="61" customWidth="1"/>
    <col min="16123" max="16123" width="11.42578125" style="61" customWidth="1"/>
    <col min="16124" max="16124" width="12.42578125" style="61" customWidth="1"/>
    <col min="16125" max="16125" width="26.5703125" style="61" customWidth="1"/>
    <col min="16126" max="16126" width="8.42578125" style="61" customWidth="1"/>
    <col min="16127" max="16129" width="4.140625" style="61" customWidth="1"/>
    <col min="16130" max="16130" width="6.42578125" style="61" customWidth="1"/>
    <col min="16131" max="16131" width="14" style="61" customWidth="1"/>
    <col min="16132" max="16137" width="8.5703125" style="61" customWidth="1"/>
    <col min="16138" max="16138" width="15.5703125" style="61" customWidth="1"/>
    <col min="16139" max="16139" width="4.5703125" style="61" customWidth="1"/>
    <col min="16140" max="16384" width="9.140625" style="61"/>
  </cols>
  <sheetData>
    <row r="1" spans="1:17" x14ac:dyDescent="0.3">
      <c r="A1" s="58"/>
      <c r="B1" s="59" t="s">
        <v>1548</v>
      </c>
      <c r="C1" s="59"/>
      <c r="D1" s="60"/>
      <c r="E1" s="60"/>
      <c r="F1" s="59"/>
      <c r="G1" s="60"/>
      <c r="H1" s="59"/>
      <c r="I1" s="59"/>
      <c r="J1" s="59"/>
      <c r="K1" s="59"/>
      <c r="L1" s="59"/>
      <c r="M1" s="60"/>
    </row>
    <row r="2" spans="1:17" ht="14.25" customHeight="1" x14ac:dyDescent="0.3">
      <c r="A2" s="59"/>
      <c r="B2" s="59"/>
      <c r="C2" s="59"/>
      <c r="D2" s="60"/>
      <c r="E2" s="60"/>
      <c r="F2" s="62"/>
      <c r="G2" s="60"/>
      <c r="H2" s="63"/>
      <c r="I2" s="62"/>
      <c r="J2" s="62"/>
      <c r="K2" s="62"/>
      <c r="L2" s="62"/>
      <c r="M2" s="60"/>
    </row>
    <row r="3" spans="1:17" ht="0.75" customHeight="1" x14ac:dyDescent="0.3">
      <c r="A3" s="60"/>
      <c r="B3" s="60"/>
      <c r="C3" s="60"/>
      <c r="D3" s="60"/>
      <c r="E3" s="60"/>
      <c r="F3" s="60"/>
      <c r="G3" s="60"/>
      <c r="H3" s="60"/>
      <c r="I3" s="60"/>
      <c r="J3" s="60"/>
      <c r="K3" s="60"/>
      <c r="L3" s="60"/>
      <c r="M3" s="60"/>
    </row>
    <row r="4" spans="1:17" ht="18.75" x14ac:dyDescent="0.3">
      <c r="A4" s="325" t="s">
        <v>2118</v>
      </c>
      <c r="B4" s="325"/>
      <c r="C4" s="325"/>
      <c r="D4" s="325"/>
      <c r="E4" s="325"/>
      <c r="F4" s="325"/>
      <c r="G4" s="325"/>
      <c r="H4" s="325"/>
      <c r="I4" s="325"/>
      <c r="J4" s="325"/>
      <c r="K4" s="325"/>
      <c r="L4" s="325"/>
      <c r="M4" s="325"/>
      <c r="N4" s="325"/>
      <c r="O4" s="60" t="s">
        <v>274</v>
      </c>
    </row>
    <row r="5" spans="1:17" ht="18.75" x14ac:dyDescent="0.3">
      <c r="A5" s="325" t="s">
        <v>2117</v>
      </c>
      <c r="B5" s="325"/>
      <c r="C5" s="325"/>
      <c r="D5" s="325"/>
      <c r="E5" s="325"/>
      <c r="F5" s="325"/>
      <c r="G5" s="325"/>
      <c r="H5" s="325"/>
      <c r="I5" s="325"/>
      <c r="J5" s="325"/>
      <c r="K5" s="325"/>
      <c r="L5" s="325"/>
      <c r="M5" s="325"/>
      <c r="N5" s="325"/>
      <c r="O5" s="64">
        <v>39</v>
      </c>
    </row>
    <row r="6" spans="1:17" ht="14.25" hidden="1" customHeight="1" x14ac:dyDescent="0.3">
      <c r="A6" s="65"/>
      <c r="B6" s="65"/>
      <c r="C6" s="66"/>
      <c r="D6" s="67"/>
      <c r="E6" s="67"/>
      <c r="F6" s="67"/>
      <c r="G6" s="68"/>
      <c r="H6" s="68"/>
      <c r="I6" s="68"/>
      <c r="J6" s="68"/>
      <c r="K6" s="68"/>
      <c r="L6" s="68"/>
      <c r="M6" s="69" t="s">
        <v>1546</v>
      </c>
    </row>
    <row r="7" spans="1:17" ht="15" hidden="1" customHeight="1" x14ac:dyDescent="0.3">
      <c r="A7" s="70"/>
      <c r="B7" s="70"/>
      <c r="C7" s="326"/>
      <c r="D7" s="326"/>
      <c r="E7" s="71"/>
      <c r="F7" s="72"/>
      <c r="G7" s="73"/>
      <c r="H7" s="73"/>
      <c r="I7" s="70"/>
      <c r="J7" s="72"/>
      <c r="K7" s="74"/>
      <c r="L7" s="70"/>
      <c r="M7" s="75" t="s">
        <v>1546</v>
      </c>
    </row>
    <row r="8" spans="1:17" ht="11.25" customHeight="1" thickBot="1" x14ac:dyDescent="0.35">
      <c r="A8" s="76"/>
      <c r="B8" s="76"/>
      <c r="C8" s="77"/>
      <c r="D8" s="77"/>
      <c r="E8" s="77"/>
      <c r="F8" s="77"/>
      <c r="G8" s="77"/>
      <c r="H8" s="77"/>
      <c r="I8" s="77"/>
      <c r="J8" s="77"/>
      <c r="K8" s="77"/>
      <c r="L8" s="77"/>
      <c r="M8" s="77">
        <f>O5</f>
        <v>39</v>
      </c>
    </row>
    <row r="9" spans="1:17" ht="33.75" customHeight="1" thickTop="1" x14ac:dyDescent="0.3">
      <c r="A9" s="334" t="s">
        <v>1547</v>
      </c>
      <c r="B9" s="336" t="s">
        <v>275</v>
      </c>
      <c r="C9" s="327" t="s">
        <v>1551</v>
      </c>
      <c r="D9" s="327"/>
      <c r="E9" s="327" t="s">
        <v>1549</v>
      </c>
      <c r="F9" s="329" t="s">
        <v>1550</v>
      </c>
      <c r="G9" s="331" t="s">
        <v>1483</v>
      </c>
      <c r="H9" s="331"/>
      <c r="I9" s="331" t="s">
        <v>1484</v>
      </c>
      <c r="J9" s="331"/>
      <c r="K9" s="331" t="s">
        <v>1485</v>
      </c>
      <c r="L9" s="331"/>
      <c r="M9" s="331" t="s">
        <v>1486</v>
      </c>
      <c r="N9" s="331"/>
      <c r="O9" s="331" t="s">
        <v>1487</v>
      </c>
      <c r="P9" s="331"/>
      <c r="Q9" s="332" t="s">
        <v>1488</v>
      </c>
    </row>
    <row r="10" spans="1:17" ht="73.5" customHeight="1" x14ac:dyDescent="0.3">
      <c r="A10" s="335"/>
      <c r="B10" s="337"/>
      <c r="C10" s="328"/>
      <c r="D10" s="328"/>
      <c r="E10" s="328"/>
      <c r="F10" s="330"/>
      <c r="G10" s="78" t="s">
        <v>1524</v>
      </c>
      <c r="H10" s="78" t="s">
        <v>1466</v>
      </c>
      <c r="I10" s="78" t="s">
        <v>1524</v>
      </c>
      <c r="J10" s="78" t="s">
        <v>1466</v>
      </c>
      <c r="K10" s="78" t="s">
        <v>1524</v>
      </c>
      <c r="L10" s="78" t="s">
        <v>1466</v>
      </c>
      <c r="M10" s="78" t="s">
        <v>1524</v>
      </c>
      <c r="N10" s="78" t="s">
        <v>1466</v>
      </c>
      <c r="O10" s="78" t="s">
        <v>1524</v>
      </c>
      <c r="P10" s="78" t="s">
        <v>1466</v>
      </c>
      <c r="Q10" s="333"/>
    </row>
    <row r="11" spans="1:17" s="80" customFormat="1" ht="19.5" customHeight="1" x14ac:dyDescent="0.3">
      <c r="A11" s="79">
        <v>1</v>
      </c>
      <c r="B11" s="256">
        <f>IFERROR('Phan phong'!I5+VLOOKUP($O$5,'Phan phong'!$A$2:$G$42,4,0),"")</f>
        <v>291095</v>
      </c>
      <c r="C11" s="269" t="str">
        <f>IFERROR(INDEX('Danh sach ts du thi ksl2'!$F$3:$F$1120,MATCH(Mau1_DSBangTin!$B11,'Danh sach ts du thi ksl2'!$E$3:$E$1120,0)),"")</f>
        <v>Nguyễn Thị Thu</v>
      </c>
      <c r="D11" s="270" t="str">
        <f>IFERROR(INDEX('Danh sach ts du thi ksl2'!$G$3:$G$1120,MATCH(Mau1_DSBangTin!$B11,'Danh sach ts du thi ksl2'!$E$3:$E$1120,0)),"")</f>
        <v>Trang</v>
      </c>
      <c r="E11" s="257" t="str">
        <f>IFERROR(INDEX('Danh sach ts du thi ksl2'!$H$3:$H$1120,MATCH(Mau1_DSBangTin!$B11,'Danh sach ts du thi ksl2'!$E$3:$E$11108,0)),"")</f>
        <v>04/12/2002</v>
      </c>
      <c r="F11" s="322" t="str">
        <f>IFERROR(INDEX('Danh sach ts du thi ksl2'!$AD$3:$AD$1120,MATCH(Mau1_DSBangTin!$B11,'Danh sach ts du thi ksl2'!$E$3:$E$11120,0)),"")</f>
        <v>12A7</v>
      </c>
      <c r="G11" s="256"/>
      <c r="H11" s="256"/>
      <c r="I11" s="256"/>
      <c r="J11" s="258"/>
      <c r="K11" s="258"/>
      <c r="L11" s="256"/>
      <c r="M11" s="256"/>
      <c r="N11" s="256"/>
      <c r="O11" s="256"/>
      <c r="P11" s="256"/>
      <c r="Q11" s="318" t="str">
        <f>IFERROR(INDEX('Danh sach ts du thi ksl2'!AL$3:$AL$1120,MATCH(Mau1_DSBangTin!$B11,'Danh sach ts du thi ksl2'!$E$3:$E$1120,0)),"")</f>
        <v>XH</v>
      </c>
    </row>
    <row r="12" spans="1:17" s="80" customFormat="1" ht="19.5" customHeight="1" x14ac:dyDescent="0.3">
      <c r="A12" s="81">
        <f>IF(OR(A11&gt;='Phan phong'!$I$9,Mau1_DSBangTin!B12=""),"",A11+1)</f>
        <v>2</v>
      </c>
      <c r="B12" s="259">
        <f>IF($O$5&lt;=17,IF(A11&lt;VLOOKUP($O$5,'Phan phong'!$A$3:$C$42,3,0),Mau1_DSBangTin!B11+1,""),IF($O$5&lt;=31,IF(A11&lt;VLOOKUP($O$5,'Phan phong'!$A$3:$C$42,3,0),Mau1_DSBangTin!B11+1,""),IF(A11&lt;VLOOKUP($O$5,'Phan phong'!$A$3:$C$42,3,0),Mau1_DSBangTin!B11+1,"")))</f>
        <v>291096</v>
      </c>
      <c r="C12" s="271" t="str">
        <f>IFERROR(INDEX('Danh sach ts du thi ksl2'!$F$3:$F$1120,MATCH(Mau1_DSBangTin!$B12,'Danh sach ts du thi ksl2'!$E$3:$E$1120,0)),"")</f>
        <v>Tạ Thuỳ</v>
      </c>
      <c r="D12" s="272" t="str">
        <f>IFERROR(INDEX('Danh sach ts du thi ksl2'!$G$3:$G$1120,MATCH(Mau1_DSBangTin!$B12,'Danh sach ts du thi ksl2'!$E$3:$E$1120,0)),"")</f>
        <v>Trang</v>
      </c>
      <c r="E12" s="257" t="str">
        <f>IFERROR(INDEX('Danh sach ts du thi ksl2'!$H$3:$H$1120,MATCH(Mau1_DSBangTin!$B12,'Danh sach ts du thi ksl2'!$E$3:$E$11108,0)),"")</f>
        <v>05/11/2002</v>
      </c>
      <c r="F12" s="322" t="str">
        <f>IFERROR(INDEX('Danh sach ts du thi ksl2'!$AD$3:$AD$1120,MATCH(Mau1_DSBangTin!$B12,'Danh sach ts du thi ksl2'!$E$3:$E$11120,0)),"")</f>
        <v>12A8</v>
      </c>
      <c r="G12" s="260"/>
      <c r="H12" s="260"/>
      <c r="I12" s="260"/>
      <c r="J12" s="260"/>
      <c r="K12" s="260"/>
      <c r="L12" s="260"/>
      <c r="M12" s="260"/>
      <c r="N12" s="260"/>
      <c r="O12" s="260"/>
      <c r="P12" s="260"/>
      <c r="Q12" s="319" t="str">
        <f>IFERROR(INDEX('Danh sach ts du thi ksl2'!AL$3:$AL$1120,MATCH(Mau1_DSBangTin!$B12,'Danh sach ts du thi ksl2'!$E$3:$E$1120,0)),"")</f>
        <v>XH</v>
      </c>
    </row>
    <row r="13" spans="1:17" s="80" customFormat="1" ht="19.5" customHeight="1" x14ac:dyDescent="0.3">
      <c r="A13" s="81">
        <f>IF(OR(A12&gt;='Phan phong'!$I$9,Mau1_DSBangTin!B13=""),"",A12+1)</f>
        <v>3</v>
      </c>
      <c r="B13" s="259">
        <f>IF($O$5&lt;=17,IF(A12&lt;VLOOKUP($O$5,'Phan phong'!$A$3:$C$42,3,0),Mau1_DSBangTin!B12+1,""),IF($O$5&lt;=31,IF(A12&lt;VLOOKUP($O$5,'Phan phong'!$A$3:$C$42,3,0),Mau1_DSBangTin!B12+1,""),IF(A12&lt;VLOOKUP($O$5,'Phan phong'!$A$3:$C$42,3,0),Mau1_DSBangTin!B12+1,"")))</f>
        <v>291097</v>
      </c>
      <c r="C13" s="271" t="str">
        <f>IFERROR(INDEX('Danh sach ts du thi ksl2'!$F$3:$F$1120,MATCH(Mau1_DSBangTin!$B13,'Danh sach ts du thi ksl2'!$E$3:$E$1120,0)),"")</f>
        <v>Nguyễn Tuấn</v>
      </c>
      <c r="D13" s="272" t="str">
        <f>IFERROR(INDEX('Danh sach ts du thi ksl2'!$G$3:$G$1120,MATCH(Mau1_DSBangTin!$B13,'Danh sach ts du thi ksl2'!$E$3:$E$1120,0)),"")</f>
        <v>Trọng</v>
      </c>
      <c r="E13" s="257" t="str">
        <f>IFERROR(INDEX('Danh sach ts du thi ksl2'!$H$3:$H$1120,MATCH(Mau1_DSBangTin!$B13,'Danh sach ts du thi ksl2'!$E$3:$E$11108,0)),"")</f>
        <v>22/10/2002</v>
      </c>
      <c r="F13" s="322" t="str">
        <f>IFERROR(INDEX('Danh sach ts du thi ksl2'!$AD$3:$AD$1120,MATCH(Mau1_DSBangTin!$B13,'Danh sach ts du thi ksl2'!$E$3:$E$11120,0)),"")</f>
        <v>12A9</v>
      </c>
      <c r="G13" s="261"/>
      <c r="H13" s="261"/>
      <c r="I13" s="261"/>
      <c r="J13" s="261"/>
      <c r="K13" s="261"/>
      <c r="L13" s="261"/>
      <c r="M13" s="261"/>
      <c r="N13" s="261"/>
      <c r="O13" s="261"/>
      <c r="P13" s="261"/>
      <c r="Q13" s="320" t="str">
        <f>IFERROR(INDEX('Danh sach ts du thi ksl2'!AL$3:$AL$1120,MATCH(Mau1_DSBangTin!$B13,'Danh sach ts du thi ksl2'!$E$3:$E$1120,0)),"")</f>
        <v>XH</v>
      </c>
    </row>
    <row r="14" spans="1:17" s="80" customFormat="1" ht="19.5" customHeight="1" x14ac:dyDescent="0.3">
      <c r="A14" s="81">
        <f>IF(OR(A13&gt;='Phan phong'!$I$9,Mau1_DSBangTin!B14=""),"",A13+1)</f>
        <v>4</v>
      </c>
      <c r="B14" s="259">
        <f>IF($O$5&lt;=17,IF(A13&lt;VLOOKUP($O$5,'Phan phong'!$A$3:$C$42,3,0),Mau1_DSBangTin!B13+1,""),IF($O$5&lt;=31,IF(A13&lt;VLOOKUP($O$5,'Phan phong'!$A$3:$C$42,3,0),Mau1_DSBangTin!B13+1,""),IF(A13&lt;VLOOKUP($O$5,'Phan phong'!$A$3:$C$42,3,0),Mau1_DSBangTin!B13+1,"")))</f>
        <v>291098</v>
      </c>
      <c r="C14" s="271" t="str">
        <f>IFERROR(INDEX('Danh sach ts du thi ksl2'!$F$3:$F$1120,MATCH(Mau1_DSBangTin!$B14,'Danh sach ts du thi ksl2'!$E$3:$E$1120,0)),"")</f>
        <v>Nguyễn Văn</v>
      </c>
      <c r="D14" s="272" t="str">
        <f>IFERROR(INDEX('Danh sach ts du thi ksl2'!$G$3:$G$1120,MATCH(Mau1_DSBangTin!$B14,'Danh sach ts du thi ksl2'!$E$3:$E$1120,0)),"")</f>
        <v>Trường</v>
      </c>
      <c r="E14" s="257" t="str">
        <f>IFERROR(INDEX('Danh sach ts du thi ksl2'!$H$3:$H$1120,MATCH(Mau1_DSBangTin!$B14,'Danh sach ts du thi ksl2'!$E$3:$E$11108,0)),"")</f>
        <v>11/12/2002</v>
      </c>
      <c r="F14" s="322" t="str">
        <f>IFERROR(INDEX('Danh sach ts du thi ksl2'!$AD$3:$AD$1120,MATCH(Mau1_DSBangTin!$B14,'Danh sach ts du thi ksl2'!$E$3:$E$11120,0)),"")</f>
        <v>12A5</v>
      </c>
      <c r="G14" s="261"/>
      <c r="H14" s="261"/>
      <c r="I14" s="261"/>
      <c r="J14" s="261"/>
      <c r="K14" s="261"/>
      <c r="L14" s="261"/>
      <c r="M14" s="261"/>
      <c r="N14" s="261"/>
      <c r="O14" s="261"/>
      <c r="P14" s="261"/>
      <c r="Q14" s="320" t="str">
        <f>IFERROR(INDEX('Danh sach ts du thi ksl2'!AL$3:$AL$1120,MATCH(Mau1_DSBangTin!$B14,'Danh sach ts du thi ksl2'!$E$3:$E$1120,0)),"")</f>
        <v>XH</v>
      </c>
    </row>
    <row r="15" spans="1:17" s="80" customFormat="1" ht="19.5" customHeight="1" x14ac:dyDescent="0.3">
      <c r="A15" s="81">
        <f>IF(OR(A14&gt;='Phan phong'!$I$9,Mau1_DSBangTin!B15=""),"",A14+1)</f>
        <v>5</v>
      </c>
      <c r="B15" s="259">
        <f>IF($O$5&lt;=17,IF(A14&lt;VLOOKUP($O$5,'Phan phong'!$A$3:$C$42,3,0),Mau1_DSBangTin!B14+1,""),IF($O$5&lt;=31,IF(A14&lt;VLOOKUP($O$5,'Phan phong'!$A$3:$C$42,3,0),Mau1_DSBangTin!B14+1,""),IF(A14&lt;VLOOKUP($O$5,'Phan phong'!$A$3:$C$42,3,0),Mau1_DSBangTin!B14+1,"")))</f>
        <v>291099</v>
      </c>
      <c r="C15" s="271" t="str">
        <f>IFERROR(INDEX('Danh sach ts du thi ksl2'!$F$3:$F$1120,MATCH(Mau1_DSBangTin!$B15,'Danh sach ts du thi ksl2'!$E$3:$E$1120,0)),"")</f>
        <v>Nguyễn Anh</v>
      </c>
      <c r="D15" s="272" t="str">
        <f>IFERROR(INDEX('Danh sach ts du thi ksl2'!$G$3:$G$1120,MATCH(Mau1_DSBangTin!$B15,'Danh sach ts du thi ksl2'!$E$3:$E$1120,0)),"")</f>
        <v>Tú</v>
      </c>
      <c r="E15" s="257" t="str">
        <f>IFERROR(INDEX('Danh sach ts du thi ksl2'!$H$3:$H$1120,MATCH(Mau1_DSBangTin!$B15,'Danh sach ts du thi ksl2'!$E$3:$E$11108,0)),"")</f>
        <v>10/06/2002</v>
      </c>
      <c r="F15" s="322" t="str">
        <f>IFERROR(INDEX('Danh sach ts du thi ksl2'!$AD$3:$AD$1120,MATCH(Mau1_DSBangTin!$B15,'Danh sach ts du thi ksl2'!$E$3:$E$11120,0)),"")</f>
        <v>12A6</v>
      </c>
      <c r="G15" s="261"/>
      <c r="H15" s="261"/>
      <c r="I15" s="261"/>
      <c r="J15" s="261"/>
      <c r="K15" s="261"/>
      <c r="L15" s="261"/>
      <c r="M15" s="261"/>
      <c r="N15" s="261"/>
      <c r="O15" s="261"/>
      <c r="P15" s="261"/>
      <c r="Q15" s="320" t="str">
        <f>IFERROR(INDEX('Danh sach ts du thi ksl2'!AL$3:$AL$1120,MATCH(Mau1_DSBangTin!$B15,'Danh sach ts du thi ksl2'!$E$3:$E$1120,0)),"")</f>
        <v>XH</v>
      </c>
    </row>
    <row r="16" spans="1:17" s="80" customFormat="1" ht="19.5" customHeight="1" x14ac:dyDescent="0.3">
      <c r="A16" s="81">
        <f>IF(OR(A15&gt;='Phan phong'!$I$9,Mau1_DSBangTin!B16=""),"",A15+1)</f>
        <v>6</v>
      </c>
      <c r="B16" s="259">
        <f>IF($O$5&lt;=17,IF(A15&lt;VLOOKUP($O$5,'Phan phong'!$A$3:$C$42,3,0),Mau1_DSBangTin!B15+1,""),IF($O$5&lt;=31,IF(A15&lt;VLOOKUP($O$5,'Phan phong'!$A$3:$C$42,3,0),Mau1_DSBangTin!B15+1,""),IF(A15&lt;VLOOKUP($O$5,'Phan phong'!$A$3:$C$42,3,0),Mau1_DSBangTin!B15+1,"")))</f>
        <v>291100</v>
      </c>
      <c r="C16" s="271" t="str">
        <f>IFERROR(INDEX('Danh sach ts du thi ksl2'!$F$3:$F$1120,MATCH(Mau1_DSBangTin!$B16,'Danh sach ts du thi ksl2'!$E$3:$E$1120,0)),"")</f>
        <v>Trần Ngọc</v>
      </c>
      <c r="D16" s="272" t="str">
        <f>IFERROR(INDEX('Danh sach ts du thi ksl2'!$G$3:$G$1120,MATCH(Mau1_DSBangTin!$B16,'Danh sach ts du thi ksl2'!$E$3:$E$1120,0)),"")</f>
        <v>Tú</v>
      </c>
      <c r="E16" s="257" t="str">
        <f>IFERROR(INDEX('Danh sach ts du thi ksl2'!$H$3:$H$1120,MATCH(Mau1_DSBangTin!$B16,'Danh sach ts du thi ksl2'!$E$3:$E$11108,0)),"")</f>
        <v>02/06/2002</v>
      </c>
      <c r="F16" s="322" t="str">
        <f>IFERROR(INDEX('Danh sach ts du thi ksl2'!$AD$3:$AD$1120,MATCH(Mau1_DSBangTin!$B16,'Danh sach ts du thi ksl2'!$E$3:$E$11120,0)),"")</f>
        <v>12A1</v>
      </c>
      <c r="G16" s="261"/>
      <c r="H16" s="261"/>
      <c r="I16" s="261"/>
      <c r="J16" s="261"/>
      <c r="K16" s="261"/>
      <c r="L16" s="261"/>
      <c r="M16" s="261"/>
      <c r="N16" s="261"/>
      <c r="O16" s="261"/>
      <c r="P16" s="261"/>
      <c r="Q16" s="320" t="str">
        <f>IFERROR(INDEX('Danh sach ts du thi ksl2'!AL$3:$AL$1120,MATCH(Mau1_DSBangTin!$B16,'Danh sach ts du thi ksl2'!$E$3:$E$1120,0)),"")</f>
        <v>XH</v>
      </c>
    </row>
    <row r="17" spans="1:17" s="80" customFormat="1" ht="19.5" customHeight="1" x14ac:dyDescent="0.3">
      <c r="A17" s="81">
        <f>IF(OR(A16&gt;='Phan phong'!$I$9,Mau1_DSBangTin!B17=""),"",A16+1)</f>
        <v>7</v>
      </c>
      <c r="B17" s="259">
        <f>IF($O$5&lt;=17,IF(A16&lt;VLOOKUP($O$5,'Phan phong'!$A$3:$C$42,3,0),Mau1_DSBangTin!B16+1,""),IF($O$5&lt;=31,IF(A16&lt;VLOOKUP($O$5,'Phan phong'!$A$3:$C$42,3,0),Mau1_DSBangTin!B16+1,""),IF(A16&lt;VLOOKUP($O$5,'Phan phong'!$A$3:$C$42,3,0),Mau1_DSBangTin!B16+1,"")))</f>
        <v>291101</v>
      </c>
      <c r="C17" s="271" t="str">
        <f>IFERROR(INDEX('Danh sach ts du thi ksl2'!$F$3:$F$1120,MATCH(Mau1_DSBangTin!$B17,'Danh sach ts du thi ksl2'!$E$3:$E$1120,0)),"")</f>
        <v>Đinh Văn</v>
      </c>
      <c r="D17" s="272" t="str">
        <f>IFERROR(INDEX('Danh sach ts du thi ksl2'!$G$3:$G$1120,MATCH(Mau1_DSBangTin!$B17,'Danh sach ts du thi ksl2'!$E$3:$E$1120,0)),"")</f>
        <v>Tuấn</v>
      </c>
      <c r="E17" s="257" t="str">
        <f>IFERROR(INDEX('Danh sach ts du thi ksl2'!$H$3:$H$1120,MATCH(Mau1_DSBangTin!$B17,'Danh sach ts du thi ksl2'!$E$3:$E$11108,0)),"")</f>
        <v>05/06/2002</v>
      </c>
      <c r="F17" s="322" t="str">
        <f>IFERROR(INDEX('Danh sach ts du thi ksl2'!$AD$3:$AD$1120,MATCH(Mau1_DSBangTin!$B17,'Danh sach ts du thi ksl2'!$E$3:$E$11120,0)),"")</f>
        <v>12A4</v>
      </c>
      <c r="G17" s="261"/>
      <c r="H17" s="261"/>
      <c r="I17" s="261"/>
      <c r="J17" s="261"/>
      <c r="K17" s="261"/>
      <c r="L17" s="261"/>
      <c r="M17" s="261"/>
      <c r="N17" s="261"/>
      <c r="O17" s="261"/>
      <c r="P17" s="261"/>
      <c r="Q17" s="320" t="str">
        <f>IFERROR(INDEX('Danh sach ts du thi ksl2'!AL$3:$AL$1120,MATCH(Mau1_DSBangTin!$B17,'Danh sach ts du thi ksl2'!$E$3:$E$1120,0)),"")</f>
        <v>XH</v>
      </c>
    </row>
    <row r="18" spans="1:17" s="80" customFormat="1" ht="19.5" customHeight="1" x14ac:dyDescent="0.3">
      <c r="A18" s="81">
        <f>IF(OR(A17&gt;='Phan phong'!$I$9,Mau1_DSBangTin!B18=""),"",A17+1)</f>
        <v>8</v>
      </c>
      <c r="B18" s="259">
        <f>IF($O$5&lt;=17,IF(A17&lt;VLOOKUP($O$5,'Phan phong'!$A$3:$C$42,3,0),Mau1_DSBangTin!B17+1,""),IF($O$5&lt;=31,IF(A17&lt;VLOOKUP($O$5,'Phan phong'!$A$3:$C$42,3,0),Mau1_DSBangTin!B17+1,""),IF(A17&lt;VLOOKUP($O$5,'Phan phong'!$A$3:$C$42,3,0),Mau1_DSBangTin!B17+1,"")))</f>
        <v>291102</v>
      </c>
      <c r="C18" s="271" t="str">
        <f>IFERROR(INDEX('Danh sach ts du thi ksl2'!$F$3:$F$1120,MATCH(Mau1_DSBangTin!$B18,'Danh sach ts du thi ksl2'!$E$3:$E$1120,0)),"")</f>
        <v>Nguyễn Anh</v>
      </c>
      <c r="D18" s="272" t="str">
        <f>IFERROR(INDEX('Danh sach ts du thi ksl2'!$G$3:$G$1120,MATCH(Mau1_DSBangTin!$B18,'Danh sach ts du thi ksl2'!$E$3:$E$1120,0)),"")</f>
        <v>Tuấn</v>
      </c>
      <c r="E18" s="257" t="str">
        <f>IFERROR(INDEX('Danh sach ts du thi ksl2'!$H$3:$H$1120,MATCH(Mau1_DSBangTin!$B18,'Danh sach ts du thi ksl2'!$E$3:$E$11108,0)),"")</f>
        <v>09/11/2002</v>
      </c>
      <c r="F18" s="322" t="str">
        <f>IFERROR(INDEX('Danh sach ts du thi ksl2'!$AD$3:$AD$1120,MATCH(Mau1_DSBangTin!$B18,'Danh sach ts du thi ksl2'!$E$3:$E$11120,0)),"")</f>
        <v>12A6</v>
      </c>
      <c r="G18" s="261"/>
      <c r="H18" s="261"/>
      <c r="I18" s="261"/>
      <c r="J18" s="261"/>
      <c r="K18" s="261"/>
      <c r="L18" s="261"/>
      <c r="M18" s="261"/>
      <c r="N18" s="261"/>
      <c r="O18" s="261"/>
      <c r="P18" s="261"/>
      <c r="Q18" s="320" t="str">
        <f>IFERROR(INDEX('Danh sach ts du thi ksl2'!AL$3:$AL$1120,MATCH(Mau1_DSBangTin!$B18,'Danh sach ts du thi ksl2'!$E$3:$E$1120,0)),"")</f>
        <v>XH</v>
      </c>
    </row>
    <row r="19" spans="1:17" s="80" customFormat="1" ht="19.5" customHeight="1" x14ac:dyDescent="0.3">
      <c r="A19" s="81">
        <f>IF(OR(A18&gt;='Phan phong'!$I$9,Mau1_DSBangTin!B19=""),"",A18+1)</f>
        <v>9</v>
      </c>
      <c r="B19" s="259">
        <f>IF($O$5&lt;=17,IF(A18&lt;VLOOKUP($O$5,'Phan phong'!$A$3:$C$42,3,0),Mau1_DSBangTin!B18+1,""),IF($O$5&lt;=31,IF(A18&lt;VLOOKUP($O$5,'Phan phong'!$A$3:$C$42,3,0),Mau1_DSBangTin!B18+1,""),IF(A18&lt;VLOOKUP($O$5,'Phan phong'!$A$3:$C$42,3,0),Mau1_DSBangTin!B18+1,"")))</f>
        <v>291103</v>
      </c>
      <c r="C19" s="271" t="str">
        <f>IFERROR(INDEX('Danh sach ts du thi ksl2'!$F$3:$F$1120,MATCH(Mau1_DSBangTin!$B19,'Danh sach ts du thi ksl2'!$E$3:$E$1120,0)),"")</f>
        <v>Đặng Văn</v>
      </c>
      <c r="D19" s="272" t="str">
        <f>IFERROR(INDEX('Danh sach ts du thi ksl2'!$G$3:$G$1120,MATCH(Mau1_DSBangTin!$B19,'Danh sach ts du thi ksl2'!$E$3:$E$1120,0)),"")</f>
        <v>Tùng</v>
      </c>
      <c r="E19" s="257" t="str">
        <f>IFERROR(INDEX('Danh sach ts du thi ksl2'!$H$3:$H$1120,MATCH(Mau1_DSBangTin!$B19,'Danh sach ts du thi ksl2'!$E$3:$E$11108,0)),"")</f>
        <v>04/01/2002</v>
      </c>
      <c r="F19" s="322" t="str">
        <f>IFERROR(INDEX('Danh sach ts du thi ksl2'!$AD$3:$AD$1120,MATCH(Mau1_DSBangTin!$B19,'Danh sach ts du thi ksl2'!$E$3:$E$11120,0)),"")</f>
        <v>12A8</v>
      </c>
      <c r="G19" s="261"/>
      <c r="H19" s="261"/>
      <c r="I19" s="261"/>
      <c r="J19" s="261"/>
      <c r="K19" s="261"/>
      <c r="L19" s="261"/>
      <c r="M19" s="261"/>
      <c r="N19" s="261"/>
      <c r="O19" s="261"/>
      <c r="P19" s="261"/>
      <c r="Q19" s="320" t="str">
        <f>IFERROR(INDEX('Danh sach ts du thi ksl2'!AL$3:$AL$1120,MATCH(Mau1_DSBangTin!$B19,'Danh sach ts du thi ksl2'!$E$3:$E$1120,0)),"")</f>
        <v>XH</v>
      </c>
    </row>
    <row r="20" spans="1:17" s="80" customFormat="1" ht="19.5" customHeight="1" x14ac:dyDescent="0.3">
      <c r="A20" s="81">
        <f>IF(OR(A19&gt;='Phan phong'!$I$9,Mau1_DSBangTin!B20=""),"",A19+1)</f>
        <v>10</v>
      </c>
      <c r="B20" s="259">
        <f>IF($O$5&lt;=17,IF(A19&lt;VLOOKUP($O$5,'Phan phong'!$A$3:$C$42,3,0),Mau1_DSBangTin!B19+1,""),IF($O$5&lt;=31,IF(A19&lt;VLOOKUP($O$5,'Phan phong'!$A$3:$C$42,3,0),Mau1_DSBangTin!B19+1,""),IF(A19&lt;VLOOKUP($O$5,'Phan phong'!$A$3:$C$42,3,0),Mau1_DSBangTin!B19+1,"")))</f>
        <v>291104</v>
      </c>
      <c r="C20" s="271" t="str">
        <f>IFERROR(INDEX('Danh sach ts du thi ksl2'!$F$3:$F$1120,MATCH(Mau1_DSBangTin!$B20,'Danh sach ts du thi ksl2'!$E$3:$E$1120,0)),"")</f>
        <v>Nguyễn Thị Anh</v>
      </c>
      <c r="D20" s="272" t="str">
        <f>IFERROR(INDEX('Danh sach ts du thi ksl2'!$G$3:$G$1120,MATCH(Mau1_DSBangTin!$B20,'Danh sach ts du thi ksl2'!$E$3:$E$1120,0)),"")</f>
        <v>Tươi</v>
      </c>
      <c r="E20" s="257" t="str">
        <f>IFERROR(INDEX('Danh sach ts du thi ksl2'!$H$3:$H$1120,MATCH(Mau1_DSBangTin!$B20,'Danh sach ts du thi ksl2'!$E$3:$E$11108,0)),"")</f>
        <v>03/12/2002</v>
      </c>
      <c r="F20" s="322" t="str">
        <f>IFERROR(INDEX('Danh sach ts du thi ksl2'!$AD$3:$AD$1120,MATCH(Mau1_DSBangTin!$B20,'Danh sach ts du thi ksl2'!$E$3:$E$11120,0)),"")</f>
        <v>12A5</v>
      </c>
      <c r="G20" s="261"/>
      <c r="H20" s="261"/>
      <c r="I20" s="261"/>
      <c r="J20" s="261"/>
      <c r="K20" s="261"/>
      <c r="L20" s="261"/>
      <c r="M20" s="261"/>
      <c r="N20" s="261"/>
      <c r="O20" s="261"/>
      <c r="P20" s="261"/>
      <c r="Q20" s="320" t="str">
        <f>IFERROR(INDEX('Danh sach ts du thi ksl2'!AL$3:$AL$1120,MATCH(Mau1_DSBangTin!$B20,'Danh sach ts du thi ksl2'!$E$3:$E$1120,0)),"")</f>
        <v>XH</v>
      </c>
    </row>
    <row r="21" spans="1:17" s="80" customFormat="1" ht="19.5" customHeight="1" x14ac:dyDescent="0.3">
      <c r="A21" s="81">
        <f>IF(OR(A20&gt;='Phan phong'!$I$9,Mau1_DSBangTin!B21=""),"",A20+1)</f>
        <v>11</v>
      </c>
      <c r="B21" s="259">
        <f>IF($O$5&lt;=17,IF(A20&lt;VLOOKUP($O$5,'Phan phong'!$A$3:$C$42,3,0),Mau1_DSBangTin!B20+1,""),IF($O$5&lt;=31,IF(A20&lt;VLOOKUP($O$5,'Phan phong'!$A$3:$C$42,3,0),Mau1_DSBangTin!B20+1,""),IF(A20&lt;VLOOKUP($O$5,'Phan phong'!$A$3:$C$42,3,0),Mau1_DSBangTin!B20+1,"")))</f>
        <v>291105</v>
      </c>
      <c r="C21" s="271" t="str">
        <f>IFERROR(INDEX('Danh sach ts du thi ksl2'!$F$3:$F$1120,MATCH(Mau1_DSBangTin!$B21,'Danh sach ts du thi ksl2'!$E$3:$E$1120,0)),"")</f>
        <v>Bùi Thị</v>
      </c>
      <c r="D21" s="272" t="str">
        <f>IFERROR(INDEX('Danh sach ts du thi ksl2'!$G$3:$G$1120,MATCH(Mau1_DSBangTin!$B21,'Danh sach ts du thi ksl2'!$E$3:$E$1120,0)),"")</f>
        <v>Tuyết</v>
      </c>
      <c r="E21" s="257" t="str">
        <f>IFERROR(INDEX('Danh sach ts du thi ksl2'!$H$3:$H$1120,MATCH(Mau1_DSBangTin!$B21,'Danh sach ts du thi ksl2'!$E$3:$E$11108,0)),"")</f>
        <v>17/01/2002</v>
      </c>
      <c r="F21" s="322" t="str">
        <f>IFERROR(INDEX('Danh sach ts du thi ksl2'!$AD$3:$AD$1120,MATCH(Mau1_DSBangTin!$B21,'Danh sach ts du thi ksl2'!$E$3:$E$11120,0)),"")</f>
        <v>12A8</v>
      </c>
      <c r="G21" s="261"/>
      <c r="H21" s="261"/>
      <c r="I21" s="261"/>
      <c r="J21" s="261"/>
      <c r="K21" s="261"/>
      <c r="L21" s="261"/>
      <c r="M21" s="261"/>
      <c r="N21" s="261"/>
      <c r="O21" s="261"/>
      <c r="P21" s="261"/>
      <c r="Q21" s="320" t="str">
        <f>IFERROR(INDEX('Danh sach ts du thi ksl2'!AL$3:$AL$1120,MATCH(Mau1_DSBangTin!$B21,'Danh sach ts du thi ksl2'!$E$3:$E$1120,0)),"")</f>
        <v>XH</v>
      </c>
    </row>
    <row r="22" spans="1:17" s="80" customFormat="1" ht="19.5" customHeight="1" x14ac:dyDescent="0.3">
      <c r="A22" s="81">
        <f>IF(OR(A21&gt;='Phan phong'!$I$9,Mau1_DSBangTin!B22=""),"",A21+1)</f>
        <v>12</v>
      </c>
      <c r="B22" s="259">
        <f>IF($O$5&lt;=17,IF(A21&lt;VLOOKUP($O$5,'Phan phong'!$A$3:$C$42,3,0),Mau1_DSBangTin!B21+1,""),IF($O$5&lt;=31,IF(A21&lt;VLOOKUP($O$5,'Phan phong'!$A$3:$C$42,3,0),Mau1_DSBangTin!B21+1,""),IF(A21&lt;VLOOKUP($O$5,'Phan phong'!$A$3:$C$42,3,0),Mau1_DSBangTin!B21+1,"")))</f>
        <v>291106</v>
      </c>
      <c r="C22" s="271" t="str">
        <f>IFERROR(INDEX('Danh sach ts du thi ksl2'!$F$3:$F$1120,MATCH(Mau1_DSBangTin!$B22,'Danh sach ts du thi ksl2'!$E$3:$E$1120,0)),"")</f>
        <v>Nguyễn Thị</v>
      </c>
      <c r="D22" s="272" t="str">
        <f>IFERROR(INDEX('Danh sach ts du thi ksl2'!$G$3:$G$1120,MATCH(Mau1_DSBangTin!$B22,'Danh sach ts du thi ksl2'!$E$3:$E$1120,0)),"")</f>
        <v>Tuyết</v>
      </c>
      <c r="E22" s="257" t="str">
        <f>IFERROR(INDEX('Danh sach ts du thi ksl2'!$H$3:$H$1120,MATCH(Mau1_DSBangTin!$B22,'Danh sach ts du thi ksl2'!$E$3:$E$11108,0)),"")</f>
        <v>02/01/2002</v>
      </c>
      <c r="F22" s="322" t="str">
        <f>IFERROR(INDEX('Danh sach ts du thi ksl2'!$AD$3:$AD$1120,MATCH(Mau1_DSBangTin!$B22,'Danh sach ts du thi ksl2'!$E$3:$E$11120,0)),"")</f>
        <v>12A9</v>
      </c>
      <c r="G22" s="261"/>
      <c r="H22" s="261"/>
      <c r="I22" s="261"/>
      <c r="J22" s="261"/>
      <c r="K22" s="261"/>
      <c r="L22" s="261"/>
      <c r="M22" s="261"/>
      <c r="N22" s="261"/>
      <c r="O22" s="261"/>
      <c r="P22" s="261"/>
      <c r="Q22" s="320" t="str">
        <f>IFERROR(INDEX('Danh sach ts du thi ksl2'!AL$3:$AL$1120,MATCH(Mau1_DSBangTin!$B22,'Danh sach ts du thi ksl2'!$E$3:$E$1120,0)),"")</f>
        <v>XH</v>
      </c>
    </row>
    <row r="23" spans="1:17" s="80" customFormat="1" ht="19.5" customHeight="1" x14ac:dyDescent="0.3">
      <c r="A23" s="81">
        <f>IF(OR(A22&gt;='Phan phong'!$I$9,Mau1_DSBangTin!B23=""),"",A22+1)</f>
        <v>13</v>
      </c>
      <c r="B23" s="259">
        <f>IF($O$5&lt;=17,IF(A22&lt;VLOOKUP($O$5,'Phan phong'!$A$3:$C$42,3,0),Mau1_DSBangTin!B22+1,""),IF($O$5&lt;=31,IF(A22&lt;VLOOKUP($O$5,'Phan phong'!$A$3:$C$42,3,0),Mau1_DSBangTin!B22+1,""),IF(A22&lt;VLOOKUP($O$5,'Phan phong'!$A$3:$C$42,3,0),Mau1_DSBangTin!B22+1,"")))</f>
        <v>291107</v>
      </c>
      <c r="C23" s="271" t="str">
        <f>IFERROR(INDEX('Danh sach ts du thi ksl2'!$F$3:$F$1120,MATCH(Mau1_DSBangTin!$B23,'Danh sach ts du thi ksl2'!$E$3:$E$1120,0)),"")</f>
        <v>Phan Ánh</v>
      </c>
      <c r="D23" s="272" t="str">
        <f>IFERROR(INDEX('Danh sach ts du thi ksl2'!$G$3:$G$1120,MATCH(Mau1_DSBangTin!$B23,'Danh sach ts du thi ksl2'!$E$3:$E$1120,0)),"")</f>
        <v>Tuyết</v>
      </c>
      <c r="E23" s="257" t="str">
        <f>IFERROR(INDEX('Danh sach ts du thi ksl2'!$H$3:$H$1120,MATCH(Mau1_DSBangTin!$B23,'Danh sach ts du thi ksl2'!$E$3:$E$11108,0)),"")</f>
        <v>10/03/2002</v>
      </c>
      <c r="F23" s="322" t="str">
        <f>IFERROR(INDEX('Danh sach ts du thi ksl2'!$AD$3:$AD$1120,MATCH(Mau1_DSBangTin!$B23,'Danh sach ts du thi ksl2'!$E$3:$E$11120,0)),"")</f>
        <v>12A6</v>
      </c>
      <c r="G23" s="261"/>
      <c r="H23" s="261"/>
      <c r="I23" s="261"/>
      <c r="J23" s="261"/>
      <c r="K23" s="261"/>
      <c r="L23" s="261"/>
      <c r="M23" s="261"/>
      <c r="N23" s="261"/>
      <c r="O23" s="261"/>
      <c r="P23" s="261"/>
      <c r="Q23" s="320" t="str">
        <f>IFERROR(INDEX('Danh sach ts du thi ksl2'!AL$3:$AL$1120,MATCH(Mau1_DSBangTin!$B23,'Danh sach ts du thi ksl2'!$E$3:$E$1120,0)),"")</f>
        <v>XH</v>
      </c>
    </row>
    <row r="24" spans="1:17" s="80" customFormat="1" ht="19.5" customHeight="1" x14ac:dyDescent="0.3">
      <c r="A24" s="81">
        <f>IF(OR(A23&gt;='Phan phong'!$I$9,Mau1_DSBangTin!B24=""),"",A23+1)</f>
        <v>14</v>
      </c>
      <c r="B24" s="259">
        <f>IF($O$5&lt;=17,IF(A23&lt;VLOOKUP($O$5,'Phan phong'!$A$3:$C$42,3,0),Mau1_DSBangTin!B23+1,""),IF($O$5&lt;=31,IF(A23&lt;VLOOKUP($O$5,'Phan phong'!$A$3:$C$42,3,0),Mau1_DSBangTin!B23+1,""),IF(A23&lt;VLOOKUP($O$5,'Phan phong'!$A$3:$C$42,3,0),Mau1_DSBangTin!B23+1,"")))</f>
        <v>291108</v>
      </c>
      <c r="C24" s="271" t="str">
        <f>IFERROR(INDEX('Danh sach ts du thi ksl2'!$F$3:$F$1120,MATCH(Mau1_DSBangTin!$B24,'Danh sach ts du thi ksl2'!$E$3:$E$1120,0)),"")</f>
        <v>Lê Thị Mỹ</v>
      </c>
      <c r="D24" s="272" t="str">
        <f>IFERROR(INDEX('Danh sach ts du thi ksl2'!$G$3:$G$1120,MATCH(Mau1_DSBangTin!$B24,'Danh sach ts du thi ksl2'!$E$3:$E$1120,0)),"")</f>
        <v>Uyên</v>
      </c>
      <c r="E24" s="257" t="str">
        <f>IFERROR(INDEX('Danh sach ts du thi ksl2'!$H$3:$H$1120,MATCH(Mau1_DSBangTin!$B24,'Danh sach ts du thi ksl2'!$E$3:$E$11108,0)),"")</f>
        <v>10/09/2002</v>
      </c>
      <c r="F24" s="322" t="str">
        <f>IFERROR(INDEX('Danh sach ts du thi ksl2'!$AD$3:$AD$1120,MATCH(Mau1_DSBangTin!$B24,'Danh sach ts du thi ksl2'!$E$3:$E$11120,0)),"")</f>
        <v>12A1</v>
      </c>
      <c r="G24" s="261"/>
      <c r="H24" s="261"/>
      <c r="I24" s="261"/>
      <c r="J24" s="261"/>
      <c r="K24" s="261"/>
      <c r="L24" s="261"/>
      <c r="M24" s="261"/>
      <c r="N24" s="261"/>
      <c r="O24" s="261"/>
      <c r="P24" s="261"/>
      <c r="Q24" s="320" t="str">
        <f>IFERROR(INDEX('Danh sach ts du thi ksl2'!AL$3:$AL$1120,MATCH(Mau1_DSBangTin!$B24,'Danh sach ts du thi ksl2'!$E$3:$E$1120,0)),"")</f>
        <v>XH</v>
      </c>
    </row>
    <row r="25" spans="1:17" s="80" customFormat="1" ht="19.5" customHeight="1" x14ac:dyDescent="0.3">
      <c r="A25" s="81">
        <f>IF(OR(A24&gt;='Phan phong'!$I$9,Mau1_DSBangTin!B25=""),"",A24+1)</f>
        <v>15</v>
      </c>
      <c r="B25" s="259">
        <f>IF($O$5&lt;=17,IF(A24&lt;VLOOKUP($O$5,'Phan phong'!$A$3:$C$42,3,0),Mau1_DSBangTin!B24+1,""),IF($O$5&lt;=31,IF(A24&lt;VLOOKUP($O$5,'Phan phong'!$A$3:$C$42,3,0),Mau1_DSBangTin!B24+1,""),IF(A24&lt;VLOOKUP($O$5,'Phan phong'!$A$3:$C$42,3,0),Mau1_DSBangTin!B24+1,"")))</f>
        <v>291109</v>
      </c>
      <c r="C25" s="271" t="str">
        <f>IFERROR(INDEX('Danh sach ts du thi ksl2'!$F$3:$F$1120,MATCH(Mau1_DSBangTin!$B25,'Danh sach ts du thi ksl2'!$E$3:$E$1120,0)),"")</f>
        <v>Lưu Quý Thành</v>
      </c>
      <c r="D25" s="272" t="str">
        <f>IFERROR(INDEX('Danh sach ts du thi ksl2'!$G$3:$G$1120,MATCH(Mau1_DSBangTin!$B25,'Danh sach ts du thi ksl2'!$E$3:$E$1120,0)),"")</f>
        <v>Văn</v>
      </c>
      <c r="E25" s="257" t="str">
        <f>IFERROR(INDEX('Danh sach ts du thi ksl2'!$H$3:$H$1120,MATCH(Mau1_DSBangTin!$B25,'Danh sach ts du thi ksl2'!$E$3:$E$11108,0)),"")</f>
        <v>24/07/2002</v>
      </c>
      <c r="F25" s="322" t="str">
        <f>IFERROR(INDEX('Danh sach ts du thi ksl2'!$AD$3:$AD$1120,MATCH(Mau1_DSBangTin!$B25,'Danh sach ts du thi ksl2'!$E$3:$E$11120,0)),"")</f>
        <v>12A2</v>
      </c>
      <c r="G25" s="261"/>
      <c r="H25" s="261"/>
      <c r="I25" s="261"/>
      <c r="J25" s="261"/>
      <c r="K25" s="261"/>
      <c r="L25" s="261"/>
      <c r="M25" s="261"/>
      <c r="N25" s="261"/>
      <c r="O25" s="261"/>
      <c r="P25" s="261"/>
      <c r="Q25" s="320" t="str">
        <f>IFERROR(INDEX('Danh sach ts du thi ksl2'!AL$3:$AL$1120,MATCH(Mau1_DSBangTin!$B25,'Danh sach ts du thi ksl2'!$E$3:$E$1120,0)),"")</f>
        <v>XH</v>
      </c>
    </row>
    <row r="26" spans="1:17" s="80" customFormat="1" ht="19.5" customHeight="1" x14ac:dyDescent="0.3">
      <c r="A26" s="81">
        <f>IF(OR(A25&gt;='Phan phong'!$I$9,Mau1_DSBangTin!B26=""),"",A25+1)</f>
        <v>16</v>
      </c>
      <c r="B26" s="259">
        <f>IF($O$5&lt;=17,IF(A25&lt;VLOOKUP($O$5,'Phan phong'!$A$3:$C$42,3,0),Mau1_DSBangTin!B25+1,""),IF($O$5&lt;=31,IF(A25&lt;VLOOKUP($O$5,'Phan phong'!$A$3:$C$42,3,0),Mau1_DSBangTin!B25+1,""),IF(A25&lt;VLOOKUP($O$5,'Phan phong'!$A$3:$C$42,3,0),Mau1_DSBangTin!B25+1,"")))</f>
        <v>291110</v>
      </c>
      <c r="C26" s="271" t="str">
        <f>IFERROR(INDEX('Danh sach ts du thi ksl2'!$F$3:$F$1120,MATCH(Mau1_DSBangTin!$B26,'Danh sach ts du thi ksl2'!$E$3:$E$1120,0)),"")</f>
        <v>Trần Đình</v>
      </c>
      <c r="D26" s="272" t="str">
        <f>IFERROR(INDEX('Danh sach ts du thi ksl2'!$G$3:$G$1120,MATCH(Mau1_DSBangTin!$B26,'Danh sach ts du thi ksl2'!$E$3:$E$1120,0)),"")</f>
        <v>Văn</v>
      </c>
      <c r="E26" s="257" t="str">
        <f>IFERROR(INDEX('Danh sach ts du thi ksl2'!$H$3:$H$1120,MATCH(Mau1_DSBangTin!$B26,'Danh sach ts du thi ksl2'!$E$3:$E$11108,0)),"")</f>
        <v>03/01/2002</v>
      </c>
      <c r="F26" s="322" t="str">
        <f>IFERROR(INDEX('Danh sach ts du thi ksl2'!$AD$3:$AD$1120,MATCH(Mau1_DSBangTin!$B26,'Danh sach ts du thi ksl2'!$E$3:$E$11120,0)),"")</f>
        <v>12A4</v>
      </c>
      <c r="G26" s="261"/>
      <c r="H26" s="261"/>
      <c r="I26" s="261"/>
      <c r="J26" s="261"/>
      <c r="K26" s="261"/>
      <c r="L26" s="261"/>
      <c r="M26" s="261"/>
      <c r="N26" s="261"/>
      <c r="O26" s="261"/>
      <c r="P26" s="261"/>
      <c r="Q26" s="320" t="str">
        <f>IFERROR(INDEX('Danh sach ts du thi ksl2'!AL$3:$AL$1120,MATCH(Mau1_DSBangTin!$B26,'Danh sach ts du thi ksl2'!$E$3:$E$1120,0)),"")</f>
        <v>XH</v>
      </c>
    </row>
    <row r="27" spans="1:17" s="80" customFormat="1" ht="19.5" customHeight="1" x14ac:dyDescent="0.3">
      <c r="A27" s="81">
        <f>IF(OR(A26&gt;='Phan phong'!$I$9,Mau1_DSBangTin!B27=""),"",A26+1)</f>
        <v>17</v>
      </c>
      <c r="B27" s="259">
        <f>IF($O$5&lt;=17,IF(A26&lt;VLOOKUP($O$5,'Phan phong'!$A$3:$C$42,3,0),Mau1_DSBangTin!B26+1,""),IF($O$5&lt;=31,IF(A26&lt;VLOOKUP($O$5,'Phan phong'!$A$3:$C$42,3,0),Mau1_DSBangTin!B26+1,""),IF(A26&lt;VLOOKUP($O$5,'Phan phong'!$A$3:$C$42,3,0),Mau1_DSBangTin!B26+1,"")))</f>
        <v>291111</v>
      </c>
      <c r="C27" s="271" t="str">
        <f>IFERROR(INDEX('Danh sach ts du thi ksl2'!$F$3:$F$1120,MATCH(Mau1_DSBangTin!$B27,'Danh sach ts du thi ksl2'!$E$3:$E$1120,0)),"")</f>
        <v>Hoàng Quốc</v>
      </c>
      <c r="D27" s="272" t="str">
        <f>IFERROR(INDEX('Danh sach ts du thi ksl2'!$G$3:$G$1120,MATCH(Mau1_DSBangTin!$B27,'Danh sach ts du thi ksl2'!$E$3:$E$1120,0)),"")</f>
        <v>Việt</v>
      </c>
      <c r="E27" s="257" t="str">
        <f>IFERROR(INDEX('Danh sach ts du thi ksl2'!$H$3:$H$1120,MATCH(Mau1_DSBangTin!$B27,'Danh sach ts du thi ksl2'!$E$3:$E$11108,0)),"")</f>
        <v>16/06/2002</v>
      </c>
      <c r="F27" s="322" t="str">
        <f>IFERROR(INDEX('Danh sach ts du thi ksl2'!$AD$3:$AD$1120,MATCH(Mau1_DSBangTin!$B27,'Danh sach ts du thi ksl2'!$E$3:$E$11120,0)),"")</f>
        <v>12A5</v>
      </c>
      <c r="G27" s="261"/>
      <c r="H27" s="261"/>
      <c r="I27" s="261"/>
      <c r="J27" s="261"/>
      <c r="K27" s="261"/>
      <c r="L27" s="261"/>
      <c r="M27" s="261"/>
      <c r="N27" s="261"/>
      <c r="O27" s="261"/>
      <c r="P27" s="261"/>
      <c r="Q27" s="320" t="str">
        <f>IFERROR(INDEX('Danh sach ts du thi ksl2'!AL$3:$AL$1120,MATCH(Mau1_DSBangTin!$B27,'Danh sach ts du thi ksl2'!$E$3:$E$1120,0)),"")</f>
        <v>XH</v>
      </c>
    </row>
    <row r="28" spans="1:17" s="80" customFormat="1" ht="19.5" customHeight="1" x14ac:dyDescent="0.3">
      <c r="A28" s="81">
        <f>IF(OR(A27&gt;='Phan phong'!$I$9,Mau1_DSBangTin!B28=""),"",A27+1)</f>
        <v>18</v>
      </c>
      <c r="B28" s="259">
        <f>IF($O$5&lt;=17,IF(A27&lt;VLOOKUP($O$5,'Phan phong'!$A$3:$C$42,3,0),Mau1_DSBangTin!B27+1,""),IF($O$5&lt;=31,IF(A27&lt;VLOOKUP($O$5,'Phan phong'!$A$3:$C$42,3,0),Mau1_DSBangTin!B27+1,""),IF(A27&lt;VLOOKUP($O$5,'Phan phong'!$A$3:$C$42,3,0),Mau1_DSBangTin!B27+1,"")))</f>
        <v>291112</v>
      </c>
      <c r="C28" s="271" t="str">
        <f>IFERROR(INDEX('Danh sach ts du thi ksl2'!$F$3:$F$1120,MATCH(Mau1_DSBangTin!$B28,'Danh sach ts du thi ksl2'!$E$3:$E$1120,0)),"")</f>
        <v>Lê Đức</v>
      </c>
      <c r="D28" s="272" t="str">
        <f>IFERROR(INDEX('Danh sach ts du thi ksl2'!$G$3:$G$1120,MATCH(Mau1_DSBangTin!$B28,'Danh sach ts du thi ksl2'!$E$3:$E$1120,0)),"")</f>
        <v>Việt</v>
      </c>
      <c r="E28" s="257" t="str">
        <f>IFERROR(INDEX('Danh sach ts du thi ksl2'!$H$3:$H$1120,MATCH(Mau1_DSBangTin!$B28,'Danh sach ts du thi ksl2'!$E$3:$E$11108,0)),"")</f>
        <v>05/10/2002</v>
      </c>
      <c r="F28" s="322" t="str">
        <f>IFERROR(INDEX('Danh sach ts du thi ksl2'!$AD$3:$AD$1120,MATCH(Mau1_DSBangTin!$B28,'Danh sach ts du thi ksl2'!$E$3:$E$11120,0)),"")</f>
        <v>12A6</v>
      </c>
      <c r="G28" s="261"/>
      <c r="H28" s="261"/>
      <c r="I28" s="261"/>
      <c r="J28" s="261"/>
      <c r="K28" s="261"/>
      <c r="L28" s="261"/>
      <c r="M28" s="261"/>
      <c r="N28" s="261"/>
      <c r="O28" s="261"/>
      <c r="P28" s="261"/>
      <c r="Q28" s="320" t="str">
        <f>IFERROR(INDEX('Danh sach ts du thi ksl2'!AL$3:$AL$1120,MATCH(Mau1_DSBangTin!$B28,'Danh sach ts du thi ksl2'!$E$3:$E$1120,0)),"")</f>
        <v>XH</v>
      </c>
    </row>
    <row r="29" spans="1:17" s="80" customFormat="1" ht="19.5" customHeight="1" x14ac:dyDescent="0.3">
      <c r="A29" s="81">
        <f>IF(OR(A28&gt;='Phan phong'!$I$9,Mau1_DSBangTin!B29=""),"",A28+1)</f>
        <v>19</v>
      </c>
      <c r="B29" s="259">
        <f>IF($O$5&lt;=17,IF(A28&lt;VLOOKUP($O$5,'Phan phong'!$A$3:$C$42,3,0),Mau1_DSBangTin!B28+1,""),IF($O$5&lt;=31,IF(A28&lt;VLOOKUP($O$5,'Phan phong'!$A$3:$C$42,3,0),Mau1_DSBangTin!B28+1,""),IF(A28&lt;VLOOKUP($O$5,'Phan phong'!$A$3:$C$42,3,0),Mau1_DSBangTin!B28+1,"")))</f>
        <v>291113</v>
      </c>
      <c r="C29" s="271" t="str">
        <f>IFERROR(INDEX('Danh sach ts du thi ksl2'!$F$3:$F$1120,MATCH(Mau1_DSBangTin!$B29,'Danh sach ts du thi ksl2'!$E$3:$E$1120,0)),"")</f>
        <v>Trần Như</v>
      </c>
      <c r="D29" s="272" t="str">
        <f>IFERROR(INDEX('Danh sach ts du thi ksl2'!$G$3:$G$1120,MATCH(Mau1_DSBangTin!$B29,'Danh sach ts du thi ksl2'!$E$3:$E$1120,0)),"")</f>
        <v>Việt</v>
      </c>
      <c r="E29" s="257" t="str">
        <f>IFERROR(INDEX('Danh sach ts du thi ksl2'!$H$3:$H$1120,MATCH(Mau1_DSBangTin!$B29,'Danh sach ts du thi ksl2'!$E$3:$E$11108,0)),"")</f>
        <v>30/11/2002</v>
      </c>
      <c r="F29" s="322" t="str">
        <f>IFERROR(INDEX('Danh sach ts du thi ksl2'!$AD$3:$AD$1120,MATCH(Mau1_DSBangTin!$B29,'Danh sach ts du thi ksl2'!$E$3:$E$11120,0)),"")</f>
        <v>12A2</v>
      </c>
      <c r="G29" s="261"/>
      <c r="H29" s="261"/>
      <c r="I29" s="261"/>
      <c r="J29" s="261"/>
      <c r="K29" s="261"/>
      <c r="L29" s="261"/>
      <c r="M29" s="261"/>
      <c r="N29" s="261"/>
      <c r="O29" s="261"/>
      <c r="P29" s="261"/>
      <c r="Q29" s="320" t="str">
        <f>IFERROR(INDEX('Danh sach ts du thi ksl2'!AL$3:$AL$1120,MATCH(Mau1_DSBangTin!$B29,'Danh sach ts du thi ksl2'!$E$3:$E$1120,0)),"")</f>
        <v>XH</v>
      </c>
    </row>
    <row r="30" spans="1:17" s="80" customFormat="1" ht="19.5" customHeight="1" x14ac:dyDescent="0.3">
      <c r="A30" s="81">
        <f>IF(OR(A29&gt;='Phan phong'!$I$9,Mau1_DSBangTin!B30=""),"",A29+1)</f>
        <v>20</v>
      </c>
      <c r="B30" s="259">
        <f>IF($O$5&lt;=17,IF(A29&lt;VLOOKUP($O$5,'Phan phong'!$A$3:$C$42,3,0),Mau1_DSBangTin!B29+1,""),IF($O$5&lt;=31,IF(A29&lt;VLOOKUP($O$5,'Phan phong'!$A$3:$C$42,3,0),Mau1_DSBangTin!B29+1,""),IF(A29&lt;VLOOKUP($O$5,'Phan phong'!$A$3:$C$42,3,0),Mau1_DSBangTin!B29+1,"")))</f>
        <v>291114</v>
      </c>
      <c r="C30" s="271" t="str">
        <f>IFERROR(INDEX('Danh sach ts du thi ksl2'!$F$3:$F$1120,MATCH(Mau1_DSBangTin!$B30,'Danh sach ts du thi ksl2'!$E$3:$E$1120,0)),"")</f>
        <v>Lê Xuân</v>
      </c>
      <c r="D30" s="272" t="str">
        <f>IFERROR(INDEX('Danh sach ts du thi ksl2'!$G$3:$G$1120,MATCH(Mau1_DSBangTin!$B30,'Danh sach ts du thi ksl2'!$E$3:$E$1120,0)),"")</f>
        <v>Vũ</v>
      </c>
      <c r="E30" s="257" t="str">
        <f>IFERROR(INDEX('Danh sach ts du thi ksl2'!$H$3:$H$1120,MATCH(Mau1_DSBangTin!$B30,'Danh sach ts du thi ksl2'!$E$3:$E$11108,0)),"")</f>
        <v>10/12/2002</v>
      </c>
      <c r="F30" s="322" t="str">
        <f>IFERROR(INDEX('Danh sach ts du thi ksl2'!$AD$3:$AD$1120,MATCH(Mau1_DSBangTin!$B30,'Danh sach ts du thi ksl2'!$E$3:$E$11120,0)),"")</f>
        <v>12A7</v>
      </c>
      <c r="G30" s="261"/>
      <c r="H30" s="261"/>
      <c r="I30" s="261"/>
      <c r="J30" s="261"/>
      <c r="K30" s="261"/>
      <c r="L30" s="261"/>
      <c r="M30" s="261"/>
      <c r="N30" s="261"/>
      <c r="O30" s="261"/>
      <c r="P30" s="261"/>
      <c r="Q30" s="320" t="str">
        <f>IFERROR(INDEX('Danh sach ts du thi ksl2'!AL$3:$AL$1120,MATCH(Mau1_DSBangTin!$B30,'Danh sach ts du thi ksl2'!$E$3:$E$1120,0)),"")</f>
        <v>XH</v>
      </c>
    </row>
    <row r="31" spans="1:17" s="80" customFormat="1" ht="19.5" customHeight="1" x14ac:dyDescent="0.3">
      <c r="A31" s="81">
        <f>IF(OR(A30&gt;='Phan phong'!$I$9,Mau1_DSBangTin!B31=""),"",A30+1)</f>
        <v>21</v>
      </c>
      <c r="B31" s="259">
        <f>IF($O$5&lt;=17,IF(A30&lt;VLOOKUP($O$5,'Phan phong'!$A$3:$C$42,3,0),Mau1_DSBangTin!B30+1,""),IF($O$5&lt;=31,IF(A30&lt;VLOOKUP($O$5,'Phan phong'!$A$3:$C$42,3,0),Mau1_DSBangTin!B30+1,""),IF(A30&lt;VLOOKUP($O$5,'Phan phong'!$A$3:$C$42,3,0),Mau1_DSBangTin!B30+1,"")))</f>
        <v>291115</v>
      </c>
      <c r="C31" s="271" t="str">
        <f>IFERROR(INDEX('Danh sach ts du thi ksl2'!$F$3:$F$1120,MATCH(Mau1_DSBangTin!$B31,'Danh sach ts du thi ksl2'!$E$3:$E$1120,0)),"")</f>
        <v>Nguyễn Anh</v>
      </c>
      <c r="D31" s="272" t="str">
        <f>IFERROR(INDEX('Danh sach ts du thi ksl2'!$G$3:$G$1120,MATCH(Mau1_DSBangTin!$B31,'Danh sach ts du thi ksl2'!$E$3:$E$1120,0)),"")</f>
        <v>Vũ</v>
      </c>
      <c r="E31" s="257" t="str">
        <f>IFERROR(INDEX('Danh sach ts du thi ksl2'!$H$3:$H$1120,MATCH(Mau1_DSBangTin!$B31,'Danh sach ts du thi ksl2'!$E$3:$E$11108,0)),"")</f>
        <v>06/12/2001</v>
      </c>
      <c r="F31" s="322" t="str">
        <f>IFERROR(INDEX('Danh sach ts du thi ksl2'!$AD$3:$AD$1120,MATCH(Mau1_DSBangTin!$B31,'Danh sach ts du thi ksl2'!$E$3:$E$11120,0)),"")</f>
        <v>12A7</v>
      </c>
      <c r="G31" s="261"/>
      <c r="H31" s="261"/>
      <c r="I31" s="261"/>
      <c r="J31" s="261"/>
      <c r="K31" s="261"/>
      <c r="L31" s="261"/>
      <c r="M31" s="261"/>
      <c r="N31" s="261"/>
      <c r="O31" s="261"/>
      <c r="P31" s="261"/>
      <c r="Q31" s="320" t="str">
        <f>IFERROR(INDEX('Danh sach ts du thi ksl2'!AL$3:$AL$1120,MATCH(Mau1_DSBangTin!$B31,'Danh sach ts du thi ksl2'!$E$3:$E$1120,0)),"")</f>
        <v>XH</v>
      </c>
    </row>
    <row r="32" spans="1:17" s="80" customFormat="1" ht="19.5" customHeight="1" x14ac:dyDescent="0.3">
      <c r="A32" s="81">
        <f>IF(OR(A31&gt;='Phan phong'!$I$9,Mau1_DSBangTin!B32=""),"",A31+1)</f>
        <v>22</v>
      </c>
      <c r="B32" s="259">
        <f>IF($O$5&lt;=17,IF(A31&lt;VLOOKUP($O$5,'Phan phong'!$A$3:$C$42,3,0),Mau1_DSBangTin!B31+1,""),IF($O$5&lt;=31,IF(A31&lt;VLOOKUP($O$5,'Phan phong'!$A$3:$C$42,3,0),Mau1_DSBangTin!B31+1,""),IF(A31&lt;VLOOKUP($O$5,'Phan phong'!$A$3:$C$42,3,0),Mau1_DSBangTin!B31+1,"")))</f>
        <v>291116</v>
      </c>
      <c r="C32" s="271" t="str">
        <f>IFERROR(INDEX('Danh sach ts du thi ksl2'!$F$3:$F$1120,MATCH(Mau1_DSBangTin!$B32,'Danh sach ts du thi ksl2'!$E$3:$E$1120,0)),"")</f>
        <v>Tạ Thanh</v>
      </c>
      <c r="D32" s="272" t="str">
        <f>IFERROR(INDEX('Danh sach ts du thi ksl2'!$G$3:$G$1120,MATCH(Mau1_DSBangTin!$B32,'Danh sach ts du thi ksl2'!$E$3:$E$1120,0)),"")</f>
        <v>Xuân</v>
      </c>
      <c r="E32" s="257" t="str">
        <f>IFERROR(INDEX('Danh sach ts du thi ksl2'!$H$3:$H$1120,MATCH(Mau1_DSBangTin!$B32,'Danh sach ts du thi ksl2'!$E$3:$E$11108,0)),"")</f>
        <v>25/12/2002</v>
      </c>
      <c r="F32" s="322" t="str">
        <f>IFERROR(INDEX('Danh sach ts du thi ksl2'!$AD$3:$AD$1120,MATCH(Mau1_DSBangTin!$B32,'Danh sach ts du thi ksl2'!$E$3:$E$11120,0)),"")</f>
        <v>12A2</v>
      </c>
      <c r="G32" s="261"/>
      <c r="H32" s="261"/>
      <c r="I32" s="261"/>
      <c r="J32" s="261"/>
      <c r="K32" s="261"/>
      <c r="L32" s="261"/>
      <c r="M32" s="261"/>
      <c r="N32" s="261"/>
      <c r="O32" s="261"/>
      <c r="P32" s="261"/>
      <c r="Q32" s="320" t="str">
        <f>IFERROR(INDEX('Danh sach ts du thi ksl2'!AL$3:$AL$1120,MATCH(Mau1_DSBangTin!$B32,'Danh sach ts du thi ksl2'!$E$3:$E$1120,0)),"")</f>
        <v>XH</v>
      </c>
    </row>
    <row r="33" spans="1:17" s="80" customFormat="1" ht="19.5" customHeight="1" x14ac:dyDescent="0.3">
      <c r="A33" s="81">
        <f>IF(OR(A32&gt;='Phan phong'!$I$9,Mau1_DSBangTin!B33=""),"",A32+1)</f>
        <v>23</v>
      </c>
      <c r="B33" s="259">
        <f>IF($O$5&lt;=17,IF(A32&lt;VLOOKUP($O$5,'Phan phong'!$A$3:$C$42,3,0),Mau1_DSBangTin!B32+1,""),IF($O$5&lt;=31,IF(A32&lt;VLOOKUP($O$5,'Phan phong'!$A$3:$C$42,3,0),Mau1_DSBangTin!B32+1,""),IF(A32&lt;VLOOKUP($O$5,'Phan phong'!$A$3:$C$42,3,0),Mau1_DSBangTin!B32+1,"")))</f>
        <v>291117</v>
      </c>
      <c r="C33" s="271" t="str">
        <f>IFERROR(INDEX('Danh sach ts du thi ksl2'!$F$3:$F$1120,MATCH(Mau1_DSBangTin!$B33,'Danh sach ts du thi ksl2'!$E$3:$E$1120,0)),"")</f>
        <v>Nguyễn Thị Như</v>
      </c>
      <c r="D33" s="272" t="str">
        <f>IFERROR(INDEX('Danh sach ts du thi ksl2'!$G$3:$G$1120,MATCH(Mau1_DSBangTin!$B33,'Danh sach ts du thi ksl2'!$E$3:$E$1120,0)),"")</f>
        <v>Ý</v>
      </c>
      <c r="E33" s="257" t="str">
        <f>IFERROR(INDEX('Danh sach ts du thi ksl2'!$H$3:$H$1120,MATCH(Mau1_DSBangTin!$B33,'Danh sach ts du thi ksl2'!$E$3:$E$11108,0)),"")</f>
        <v>06/02/2002</v>
      </c>
      <c r="F33" s="322" t="str">
        <f>IFERROR(INDEX('Danh sach ts du thi ksl2'!$AD$3:$AD$1120,MATCH(Mau1_DSBangTin!$B33,'Danh sach ts du thi ksl2'!$E$3:$E$11120,0)),"")</f>
        <v>12A7</v>
      </c>
      <c r="G33" s="261"/>
      <c r="H33" s="261"/>
      <c r="I33" s="261"/>
      <c r="J33" s="261"/>
      <c r="K33" s="261"/>
      <c r="L33" s="261"/>
      <c r="M33" s="261"/>
      <c r="N33" s="261"/>
      <c r="O33" s="261"/>
      <c r="P33" s="261"/>
      <c r="Q33" s="320" t="str">
        <f>IFERROR(INDEX('Danh sach ts du thi ksl2'!AL$3:$AL$1120,MATCH(Mau1_DSBangTin!$B33,'Danh sach ts du thi ksl2'!$E$3:$E$1120,0)),"")</f>
        <v>XH</v>
      </c>
    </row>
    <row r="34" spans="1:17" s="80" customFormat="1" ht="19.5" customHeight="1" x14ac:dyDescent="0.3">
      <c r="A34" s="81">
        <f>IF(OR(A33&gt;='Phan phong'!$I$9,Mau1_DSBangTin!B34=""),"",A33+1)</f>
        <v>24</v>
      </c>
      <c r="B34" s="259">
        <f>IF($O$5&lt;=17,IF(A33&lt;VLOOKUP($O$5,'Phan phong'!$A$3:$C$42,3,0),Mau1_DSBangTin!B33+1,""),IF($O$5&lt;=31,IF(A33&lt;VLOOKUP($O$5,'Phan phong'!$A$3:$C$42,3,0),Mau1_DSBangTin!B33+1,""),IF(A33&lt;VLOOKUP($O$5,'Phan phong'!$A$3:$C$42,3,0),Mau1_DSBangTin!B33+1,"")))</f>
        <v>291118</v>
      </c>
      <c r="C34" s="271" t="str">
        <f>IFERROR(INDEX('Danh sach ts du thi ksl2'!$F$3:$F$1120,MATCH(Mau1_DSBangTin!$B34,'Danh sach ts du thi ksl2'!$E$3:$E$1120,0)),"")</f>
        <v>Nguyễn Thị Hồng</v>
      </c>
      <c r="D34" s="272" t="str">
        <f>IFERROR(INDEX('Danh sach ts du thi ksl2'!$G$3:$G$1120,MATCH(Mau1_DSBangTin!$B34,'Danh sach ts du thi ksl2'!$E$3:$E$1120,0)),"")</f>
        <v>Yến</v>
      </c>
      <c r="E34" s="257" t="str">
        <f>IFERROR(INDEX('Danh sach ts du thi ksl2'!$H$3:$H$1120,MATCH(Mau1_DSBangTin!$B34,'Danh sach ts du thi ksl2'!$E$3:$E$11108,0)),"")</f>
        <v>09/10/2002</v>
      </c>
      <c r="F34" s="322" t="str">
        <f>IFERROR(INDEX('Danh sach ts du thi ksl2'!$AD$3:$AD$1120,MATCH(Mau1_DSBangTin!$B34,'Danh sach ts du thi ksl2'!$E$3:$E$11120,0)),"")</f>
        <v>12A5</v>
      </c>
      <c r="G34" s="261"/>
      <c r="H34" s="261"/>
      <c r="I34" s="261"/>
      <c r="J34" s="261"/>
      <c r="K34" s="261"/>
      <c r="L34" s="261"/>
      <c r="M34" s="261"/>
      <c r="N34" s="261"/>
      <c r="O34" s="261"/>
      <c r="P34" s="261"/>
      <c r="Q34" s="320" t="str">
        <f>IFERROR(INDEX('Danh sach ts du thi ksl2'!AL$3:$AL$1120,MATCH(Mau1_DSBangTin!$B34,'Danh sach ts du thi ksl2'!$E$3:$E$1120,0)),"")</f>
        <v>XH</v>
      </c>
    </row>
    <row r="35" spans="1:17" s="80" customFormat="1" ht="19.5" customHeight="1" x14ac:dyDescent="0.3">
      <c r="A35" s="81" t="str">
        <f>IF(OR(A34&gt;='Phan phong'!$I$9,Mau1_DSBangTin!B35=""),"",A34+1)</f>
        <v/>
      </c>
      <c r="B35" s="259" t="str">
        <f>IF($O$5&lt;=17,IF(A34&lt;VLOOKUP($O$5,'Phan phong'!$A$3:$C$42,3,0),Mau1_DSBangTin!B34+1,""),IF($O$5&lt;=31,IF(A34&lt;VLOOKUP($O$5,'Phan phong'!$A$3:$C$42,3,0),Mau1_DSBangTin!B34+1,""),IF(A34&lt;VLOOKUP($O$5,'Phan phong'!$A$3:$C$42,3,0),Mau1_DSBangTin!B34+1,"")))</f>
        <v/>
      </c>
      <c r="C35" s="271" t="str">
        <f>IFERROR(INDEX('Danh sach ts du thi ksl2'!$F$3:$F$1120,MATCH(Mau1_DSBangTin!$B35,'Danh sach ts du thi ksl2'!$E$3:$E$1120,0)),"")</f>
        <v/>
      </c>
      <c r="D35" s="272" t="str">
        <f>IFERROR(INDEX('Danh sach ts du thi ksl2'!$G$3:$G$1120,MATCH(Mau1_DSBangTin!$B35,'Danh sach ts du thi ksl2'!$E$3:$E$1120,0)),"")</f>
        <v/>
      </c>
      <c r="E35" s="257" t="str">
        <f>IFERROR(INDEX('Danh sach ts du thi ksl2'!$H$3:$H$1120,MATCH(Mau1_DSBangTin!$B35,'Danh sach ts du thi ksl2'!$E$3:$E$11108,0)),"")</f>
        <v/>
      </c>
      <c r="F35" s="322" t="str">
        <f>IFERROR(INDEX('Danh sach ts du thi ksl2'!$AD$3:$AD$1120,MATCH(Mau1_DSBangTin!$B35,'Danh sach ts du thi ksl2'!$E$3:$E$11120,0)),"")</f>
        <v/>
      </c>
      <c r="G35" s="261"/>
      <c r="H35" s="261"/>
      <c r="I35" s="261"/>
      <c r="J35" s="261"/>
      <c r="K35" s="261"/>
      <c r="L35" s="261"/>
      <c r="M35" s="261"/>
      <c r="N35" s="261"/>
      <c r="O35" s="261"/>
      <c r="P35" s="261"/>
      <c r="Q35" s="320" t="str">
        <f>IFERROR(INDEX('Danh sach ts du thi ksl2'!AL$3:$AL$1120,MATCH(Mau1_DSBangTin!$B35,'Danh sach ts du thi ksl2'!$E$3:$E$1120,0)),"")</f>
        <v/>
      </c>
    </row>
    <row r="36" spans="1:17" s="80" customFormat="1" ht="19.5" customHeight="1" x14ac:dyDescent="0.3">
      <c r="A36" s="81" t="str">
        <f>IF(OR(A35&gt;='Phan phong'!$I$9,Mau1_DSBangTin!B36=""),"",A35+1)</f>
        <v/>
      </c>
      <c r="B36" s="259" t="str">
        <f>IF($O$5&lt;=17,IF(A35&lt;VLOOKUP($O$5,'Phan phong'!$A$3:$C$42,3,0),Mau1_DSBangTin!B35+1,""),IF($O$5&lt;=31,IF(A35&lt;VLOOKUP($O$5,'Phan phong'!$A$3:$C$42,3,0),Mau1_DSBangTin!B35+1,""),IF(A35&lt;VLOOKUP($O$5,'Phan phong'!$A$3:$C$42,3,0),Mau1_DSBangTin!B35+1,"")))</f>
        <v/>
      </c>
      <c r="C36" s="271" t="str">
        <f>IFERROR(INDEX('Danh sach ts du thi ksl2'!$F$3:$F$1120,MATCH(Mau1_DSBangTin!$B36,'Danh sach ts du thi ksl2'!$E$3:$E$1120,0)),"")</f>
        <v/>
      </c>
      <c r="D36" s="272" t="str">
        <f>IFERROR(INDEX('Danh sach ts du thi ksl2'!$G$3:$G$1120,MATCH(Mau1_DSBangTin!$B36,'Danh sach ts du thi ksl2'!$E$3:$E$1120,0)),"")</f>
        <v/>
      </c>
      <c r="E36" s="257" t="str">
        <f>IFERROR(INDEX('Danh sach ts du thi ksl2'!$H$3:$H$1120,MATCH(Mau1_DSBangTin!$B36,'Danh sach ts du thi ksl2'!$E$3:$E$11108,0)),"")</f>
        <v/>
      </c>
      <c r="F36" s="322" t="str">
        <f>IFERROR(INDEX('Danh sach ts du thi ksl2'!$AD$3:$AD$1120,MATCH(Mau1_DSBangTin!$B36,'Danh sach ts du thi ksl2'!$E$3:$E$11120,0)),"")</f>
        <v/>
      </c>
      <c r="G36" s="261"/>
      <c r="H36" s="261"/>
      <c r="I36" s="261"/>
      <c r="J36" s="261"/>
      <c r="K36" s="261"/>
      <c r="L36" s="261"/>
      <c r="M36" s="261"/>
      <c r="N36" s="261"/>
      <c r="O36" s="261"/>
      <c r="P36" s="261"/>
      <c r="Q36" s="320" t="str">
        <f>IFERROR(INDEX('Danh sach ts du thi ksl2'!AL$3:$AL$1120,MATCH(Mau1_DSBangTin!$B36,'Danh sach ts du thi ksl2'!$E$3:$E$1120,0)),"")</f>
        <v/>
      </c>
    </row>
    <row r="37" spans="1:17" s="80" customFormat="1" ht="19.5" customHeight="1" x14ac:dyDescent="0.3">
      <c r="A37" s="81" t="str">
        <f>IF(OR(A36&gt;='Phan phong'!$I$9,Mau1_DSBangTin!B37=""),"",A36+1)</f>
        <v/>
      </c>
      <c r="B37" s="259" t="str">
        <f>IF($O$5&lt;=17,IF(A36&lt;VLOOKUP($O$5,'Phan phong'!$A$3:$C$42,3,0),Mau1_DSBangTin!B36+1,""),IF($O$5&lt;=31,IF(A36&lt;VLOOKUP($O$5,'Phan phong'!$A$3:$C$42,3,0),Mau1_DSBangTin!B36+1,""),IF(A36&lt;VLOOKUP($O$5,'Phan phong'!$A$3:$C$42,3,0),Mau1_DSBangTin!B36+1,"")))</f>
        <v/>
      </c>
      <c r="C37" s="271" t="str">
        <f>IFERROR(INDEX('Danh sach ts du thi ksl2'!$F$3:$F$1120,MATCH(Mau1_DSBangTin!$B37,'Danh sach ts du thi ksl2'!$E$3:$E$1120,0)),"")</f>
        <v/>
      </c>
      <c r="D37" s="272" t="str">
        <f>IFERROR(INDEX('Danh sach ts du thi ksl2'!$G$3:$G$1120,MATCH(Mau1_DSBangTin!$B37,'Danh sach ts du thi ksl2'!$E$3:$E$1120,0)),"")</f>
        <v/>
      </c>
      <c r="E37" s="257" t="str">
        <f>IFERROR(INDEX('Danh sach ts du thi ksl2'!$H$3:$H$1120,MATCH(Mau1_DSBangTin!$B37,'Danh sach ts du thi ksl2'!$E$3:$E$11108,0)),"")</f>
        <v/>
      </c>
      <c r="F37" s="322" t="str">
        <f>IFERROR(INDEX('Danh sach ts du thi ksl2'!$AD$3:$AD$1120,MATCH(Mau1_DSBangTin!$B37,'Danh sach ts du thi ksl2'!$E$3:$E$11120,0)),"")</f>
        <v/>
      </c>
      <c r="G37" s="261"/>
      <c r="H37" s="261"/>
      <c r="I37" s="261"/>
      <c r="J37" s="261"/>
      <c r="K37" s="261"/>
      <c r="L37" s="261"/>
      <c r="M37" s="261"/>
      <c r="N37" s="261"/>
      <c r="O37" s="261"/>
      <c r="P37" s="261"/>
      <c r="Q37" s="320" t="str">
        <f>IFERROR(INDEX('Danh sach ts du thi ksl2'!AL$3:$AL$1120,MATCH(Mau1_DSBangTin!$B37,'Danh sach ts du thi ksl2'!$E$3:$E$1120,0)),"")</f>
        <v/>
      </c>
    </row>
    <row r="38" spans="1:17" s="80" customFormat="1" ht="19.5" customHeight="1" x14ac:dyDescent="0.3">
      <c r="A38" s="81" t="str">
        <f>IF(OR(A37&gt;='Phan phong'!$I$9,Mau1_DSBangTin!B38=""),"",A37+1)</f>
        <v/>
      </c>
      <c r="B38" s="259" t="str">
        <f>IF($O$5&lt;=17,IF(A37&lt;VLOOKUP($O$5,'Phan phong'!$A$3:$C$42,3,0),Mau1_DSBangTin!B37+1,""),IF($O$5&lt;=31,IF(A37&lt;VLOOKUP($O$5,'Phan phong'!$A$3:$C$42,3,0),Mau1_DSBangTin!B37+1,""),IF(A37&lt;VLOOKUP($O$5,'Phan phong'!$A$3:$C$42,3,0),Mau1_DSBangTin!B37+1,"")))</f>
        <v/>
      </c>
      <c r="C38" s="271" t="str">
        <f>IFERROR(INDEX('Danh sach ts du thi ksl2'!$F$3:$F$1120,MATCH(Mau1_DSBangTin!$B38,'Danh sach ts du thi ksl2'!$E$3:$E$1120,0)),"")</f>
        <v/>
      </c>
      <c r="D38" s="272" t="str">
        <f>IFERROR(INDEX('Danh sach ts du thi ksl2'!$G$3:$G$1120,MATCH(Mau1_DSBangTin!$B38,'Danh sach ts du thi ksl2'!$E$3:$E$1120,0)),"")</f>
        <v/>
      </c>
      <c r="E38" s="257" t="str">
        <f>IFERROR(INDEX('Danh sach ts du thi ksl2'!$H$3:$H$1120,MATCH(Mau1_DSBangTin!$B38,'Danh sach ts du thi ksl2'!$E$3:$E$11108,0)),"")</f>
        <v/>
      </c>
      <c r="F38" s="322" t="str">
        <f>IFERROR(INDEX('Danh sach ts du thi ksl2'!$AD$3:$AD$1120,MATCH(Mau1_DSBangTin!$B38,'Danh sach ts du thi ksl2'!$E$3:$E$11120,0)),"")</f>
        <v/>
      </c>
      <c r="G38" s="261"/>
      <c r="H38" s="261"/>
      <c r="I38" s="261"/>
      <c r="J38" s="261"/>
      <c r="K38" s="261"/>
      <c r="L38" s="261"/>
      <c r="M38" s="261"/>
      <c r="N38" s="261"/>
      <c r="O38" s="261"/>
      <c r="P38" s="261"/>
      <c r="Q38" s="320" t="str">
        <f>IFERROR(INDEX('Danh sach ts du thi ksl2'!AL$3:$AL$1120,MATCH(Mau1_DSBangTin!$B38,'Danh sach ts du thi ksl2'!$E$3:$E$1120,0)),"")</f>
        <v/>
      </c>
    </row>
    <row r="39" spans="1:17" s="80" customFormat="1" ht="19.5" customHeight="1" x14ac:dyDescent="0.3">
      <c r="A39" s="81" t="str">
        <f>IF(OR(A38&gt;='Phan phong'!$I$9,Mau1_DSBangTin!B39=""),"",A38+1)</f>
        <v/>
      </c>
      <c r="B39" s="259" t="str">
        <f>IF($O$5&lt;=17,IF(A38&lt;VLOOKUP($O$5,'Phan phong'!$A$3:$C$42,3,0),Mau1_DSBangTin!B38+1,""),IF($O$5&lt;=31,IF(A38&lt;VLOOKUP($O$5,'Phan phong'!$A$3:$C$42,3,0),Mau1_DSBangTin!B38+1,""),IF(A38&lt;VLOOKUP($O$5,'Phan phong'!$A$3:$C$42,3,0),Mau1_DSBangTin!B38+1,"")))</f>
        <v/>
      </c>
      <c r="C39" s="271" t="str">
        <f>IFERROR(INDEX('Danh sach ts du thi ksl2'!$F$3:$F$1120,MATCH(Mau1_DSBangTin!$B39,'Danh sach ts du thi ksl2'!$E$3:$E$1120,0)),"")</f>
        <v/>
      </c>
      <c r="D39" s="272" t="str">
        <f>IFERROR(INDEX('Danh sach ts du thi ksl2'!$G$3:$G$1120,MATCH(Mau1_DSBangTin!$B39,'Danh sach ts du thi ksl2'!$E$3:$E$1120,0)),"")</f>
        <v/>
      </c>
      <c r="E39" s="257" t="str">
        <f>IFERROR(INDEX('Danh sach ts du thi ksl2'!$H$3:$H$1120,MATCH(Mau1_DSBangTin!$B39,'Danh sach ts du thi ksl2'!$E$3:$E$11108,0)),"")</f>
        <v/>
      </c>
      <c r="F39" s="322" t="str">
        <f>IFERROR(INDEX('Danh sach ts du thi ksl2'!$AD$3:$AD$1120,MATCH(Mau1_DSBangTin!$B39,'Danh sach ts du thi ksl2'!$E$3:$E$11120,0)),"")</f>
        <v/>
      </c>
      <c r="G39" s="261"/>
      <c r="H39" s="261"/>
      <c r="I39" s="261"/>
      <c r="J39" s="261"/>
      <c r="K39" s="261"/>
      <c r="L39" s="261"/>
      <c r="M39" s="261"/>
      <c r="N39" s="261"/>
      <c r="O39" s="261"/>
      <c r="P39" s="261"/>
      <c r="Q39" s="320" t="str">
        <f>IFERROR(INDEX('Danh sach ts du thi ksl2'!AL$3:$AL$1120,MATCH(Mau1_DSBangTin!$B39,'Danh sach ts du thi ksl2'!$E$3:$E$1120,0)),"")</f>
        <v/>
      </c>
    </row>
    <row r="40" spans="1:17" s="80" customFormat="1" ht="19.5" customHeight="1" x14ac:dyDescent="0.3">
      <c r="A40" s="81" t="str">
        <f>IF(OR(A39&gt;='Phan phong'!$I$9,Mau1_DSBangTin!B40=""),"",A39+1)</f>
        <v/>
      </c>
      <c r="B40" s="259" t="str">
        <f>IF($O$5&lt;=17,IF(A39&lt;VLOOKUP($O$5,'Phan phong'!$A$3:$C$42,3,0),Mau1_DSBangTin!B39+1,""),IF($O$5&lt;=31,IF(A39&lt;VLOOKUP($O$5,'Phan phong'!$A$3:$C$42,3,0),Mau1_DSBangTin!B39+1,""),IF(A39&lt;VLOOKUP($O$5,'Phan phong'!$A$3:$C$42,3,0),Mau1_DSBangTin!B39+1,"")))</f>
        <v/>
      </c>
      <c r="C40" s="271" t="str">
        <f>IFERROR(INDEX('Danh sach ts du thi ksl2'!$F$3:$F$1120,MATCH(Mau1_DSBangTin!$B40,'Danh sach ts du thi ksl2'!$E$3:$E$1120,0)),"")</f>
        <v/>
      </c>
      <c r="D40" s="272" t="str">
        <f>IFERROR(INDEX('Danh sach ts du thi ksl2'!$G$3:$G$1120,MATCH(Mau1_DSBangTin!$B40,'Danh sach ts du thi ksl2'!$E$3:$E$1120,0)),"")</f>
        <v/>
      </c>
      <c r="E40" s="262" t="str">
        <f>IFERROR(INDEX('Danh sach ts du thi ksl2'!$H$3:$H$1120,MATCH(Mau1_DSBangTin!$B40,'Danh sach ts du thi ksl2'!$E$3:$E$11108,0)),"")</f>
        <v/>
      </c>
      <c r="F40" s="323" t="str">
        <f>IFERROR(INDEX('Danh sach ts du thi ksl2'!$AD$3:$AD$1120,MATCH(Mau1_DSBangTin!$B40,'Danh sach ts du thi ksl2'!$E$3:$E$11120,0)),"")</f>
        <v/>
      </c>
      <c r="G40" s="261"/>
      <c r="H40" s="261"/>
      <c r="I40" s="261"/>
      <c r="J40" s="261"/>
      <c r="K40" s="261"/>
      <c r="L40" s="261"/>
      <c r="M40" s="261"/>
      <c r="N40" s="261"/>
      <c r="O40" s="261"/>
      <c r="P40" s="261"/>
      <c r="Q40" s="320" t="str">
        <f>IFERROR(INDEX('Danh sach ts du thi ksl2'!AL$3:$AL$1120,MATCH(Mau1_DSBangTin!$B40,'Danh sach ts du thi ksl2'!$E$3:$E$1120,0)),"")</f>
        <v/>
      </c>
    </row>
    <row r="41" spans="1:17" s="80" customFormat="1" ht="19.5" customHeight="1" thickBot="1" x14ac:dyDescent="0.35">
      <c r="A41" s="82" t="str">
        <f>IF(OR(A40&gt;=31,Mau1_DSBangTin!B41=""),"",A40+1)</f>
        <v/>
      </c>
      <c r="B41" s="263" t="str">
        <f>IF($O$5&lt;=17,IF(A40&lt;VLOOKUP($O$5,'Phan phong'!$A$3:$C$42,3,0),Mau1_DSBangTin!B40+1,""),IF($O$5&lt;=31,IF(A40&lt;VLOOKUP($O$5,'Phan phong'!$A$3:$C$42,3,0),Mau1_DSBangTin!B40+1,""),IF(A40&lt;VLOOKUP($O$5,'Phan phong'!$A$3:$C$42,3,0),Mau1_DSBangTin!B40+1,"")))</f>
        <v/>
      </c>
      <c r="C41" s="273" t="str">
        <f>IFERROR(INDEX('Danh sach ts du thi ksl2'!$F$3:$F$1120,MATCH(Mau1_DSBangTin!$B41,'Danh sach ts du thi ksl2'!$E$3:$E$1120,0)),"")</f>
        <v/>
      </c>
      <c r="D41" s="274" t="str">
        <f>IFERROR(INDEX('Danh sach ts du thi ksl2'!$G$3:$G$1120,MATCH(Mau1_DSBangTin!$B41,'Danh sach ts du thi ksl2'!$E$3:$E$1120,0)),"")</f>
        <v/>
      </c>
      <c r="E41" s="264" t="str">
        <f>IFERROR(INDEX('Danh sach ts du thi ksl2'!$H$3:$H$1120,MATCH(Mau1_DSBangTin!$B41,'Danh sach ts du thi ksl2'!$E$3:$E$11108,0)),"")</f>
        <v/>
      </c>
      <c r="F41" s="324" t="str">
        <f>IFERROR(INDEX('Danh sach ts du thi ksl2'!$AD$3:$AD$1120,MATCH(Mau1_DSBangTin!$B41,'Danh sach ts du thi ksl2'!$E$3:$E$11120,0)),"")</f>
        <v/>
      </c>
      <c r="G41" s="265"/>
      <c r="H41" s="266"/>
      <c r="I41" s="266"/>
      <c r="J41" s="266"/>
      <c r="K41" s="265"/>
      <c r="L41" s="265"/>
      <c r="M41" s="265"/>
      <c r="N41" s="265"/>
      <c r="O41" s="265"/>
      <c r="P41" s="265"/>
      <c r="Q41" s="321" t="str">
        <f>IFERROR(INDEX('Danh sach ts du thi ksl2'!AL$3:$AL$1120,MATCH(Mau1_DSBangTin!$B41,'Danh sach ts du thi ksl2'!$E$3:$E$1120,0)),"")</f>
        <v/>
      </c>
    </row>
    <row r="42" spans="1:17" s="80" customFormat="1" thickTop="1" x14ac:dyDescent="0.3">
      <c r="A42" s="84"/>
      <c r="B42" s="84"/>
      <c r="C42" s="84"/>
      <c r="D42" s="84"/>
      <c r="E42" s="84"/>
      <c r="F42" s="84"/>
      <c r="G42" s="84"/>
      <c r="H42" s="84"/>
      <c r="I42" s="84"/>
      <c r="J42" s="84"/>
      <c r="K42" s="85"/>
      <c r="L42" s="84"/>
      <c r="M42" s="84"/>
      <c r="N42" s="85"/>
      <c r="O42" s="84"/>
      <c r="P42" s="84"/>
      <c r="Q42" s="84"/>
    </row>
    <row r="43" spans="1:17" s="80" customFormat="1" x14ac:dyDescent="0.3">
      <c r="A43" s="84"/>
      <c r="B43" s="84"/>
      <c r="C43" s="86"/>
      <c r="D43" s="84"/>
      <c r="E43" s="84"/>
      <c r="F43" s="84"/>
      <c r="G43" s="84"/>
      <c r="H43" s="84"/>
      <c r="I43" s="84"/>
      <c r="J43" s="84"/>
      <c r="K43" s="87"/>
      <c r="L43" s="84"/>
      <c r="M43" s="84"/>
      <c r="N43" s="87"/>
      <c r="O43" s="84"/>
      <c r="P43" s="84"/>
      <c r="Q43" s="84"/>
    </row>
    <row r="44" spans="1:17" s="80" customFormat="1" x14ac:dyDescent="0.3">
      <c r="A44" s="84"/>
      <c r="B44" s="84"/>
      <c r="C44" s="86"/>
      <c r="D44" s="84"/>
      <c r="E44" s="84"/>
      <c r="F44" s="84"/>
      <c r="G44" s="84"/>
      <c r="H44" s="84"/>
      <c r="I44" s="84"/>
      <c r="J44" s="84"/>
      <c r="K44" s="87"/>
      <c r="L44" s="84"/>
      <c r="M44" s="84"/>
      <c r="N44" s="84"/>
      <c r="O44" s="84"/>
      <c r="P44" s="84"/>
      <c r="Q44" s="88"/>
    </row>
    <row r="45" spans="1:17" ht="18" x14ac:dyDescent="0.3">
      <c r="A45" s="83"/>
    </row>
  </sheetData>
  <sheetProtection algorithmName="SHA-512" hashValue="FI20n3GxfuSl/0lwSC7bSbP9tQrmhK+EJOs4XIi6I3m9nQdhXoGgj7R9JB7VJd+zLu66bBbZXEjmslDh7hj0fg==" saltValue="ozP+GA/UktzHkIA954ufaQ==" spinCount="100000" sheet="1" objects="1" scenarios="1"/>
  <mergeCells count="14">
    <mergeCell ref="Q9:Q10"/>
    <mergeCell ref="M9:N9"/>
    <mergeCell ref="O9:P9"/>
    <mergeCell ref="C9:D10"/>
    <mergeCell ref="A9:A10"/>
    <mergeCell ref="B9:B10"/>
    <mergeCell ref="A4:N4"/>
    <mergeCell ref="A5:N5"/>
    <mergeCell ref="C7:D7"/>
    <mergeCell ref="E9:E10"/>
    <mergeCell ref="F9:F10"/>
    <mergeCell ref="G9:H9"/>
    <mergeCell ref="I9:J9"/>
    <mergeCell ref="K9:L9"/>
  </mergeCells>
  <dataValidations count="1">
    <dataValidation type="list" allowBlank="1" showInputMessage="1" showErrorMessage="1" sqref="O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O65540 JH65540 TD65540 ACZ65540 AMV65540 AWR65540 BGN65540 BQJ65540 CAF65540 CKB65540 CTX65540 DDT65540 DNP65540 DXL65540 EHH65540 ERD65540 FAZ65540 FKV65540 FUR65540 GEN65540 GOJ65540 GYF65540 HIB65540 HRX65540 IBT65540 ILP65540 IVL65540 JFH65540 JPD65540 JYZ65540 KIV65540 KSR65540 LCN65540 LMJ65540 LWF65540 MGB65540 MPX65540 MZT65540 NJP65540 NTL65540 ODH65540 OND65540 OWZ65540 PGV65540 PQR65540 QAN65540 QKJ65540 QUF65540 REB65540 RNX65540 RXT65540 SHP65540 SRL65540 TBH65540 TLD65540 TUZ65540 UEV65540 UOR65540 UYN65540 VIJ65540 VSF65540 WCB65540 WLX65540 WVT65540 O131076 JH131076 TD131076 ACZ131076 AMV131076 AWR131076 BGN131076 BQJ131076 CAF131076 CKB131076 CTX131076 DDT131076 DNP131076 DXL131076 EHH131076 ERD131076 FAZ131076 FKV131076 FUR131076 GEN131076 GOJ131076 GYF131076 HIB131076 HRX131076 IBT131076 ILP131076 IVL131076 JFH131076 JPD131076 JYZ131076 KIV131076 KSR131076 LCN131076 LMJ131076 LWF131076 MGB131076 MPX131076 MZT131076 NJP131076 NTL131076 ODH131076 OND131076 OWZ131076 PGV131076 PQR131076 QAN131076 QKJ131076 QUF131076 REB131076 RNX131076 RXT131076 SHP131076 SRL131076 TBH131076 TLD131076 TUZ131076 UEV131076 UOR131076 UYN131076 VIJ131076 VSF131076 WCB131076 WLX131076 WVT131076 O196612 JH196612 TD196612 ACZ196612 AMV196612 AWR196612 BGN196612 BQJ196612 CAF196612 CKB196612 CTX196612 DDT196612 DNP196612 DXL196612 EHH196612 ERD196612 FAZ196612 FKV196612 FUR196612 GEN196612 GOJ196612 GYF196612 HIB196612 HRX196612 IBT196612 ILP196612 IVL196612 JFH196612 JPD196612 JYZ196612 KIV196612 KSR196612 LCN196612 LMJ196612 LWF196612 MGB196612 MPX196612 MZT196612 NJP196612 NTL196612 ODH196612 OND196612 OWZ196612 PGV196612 PQR196612 QAN196612 QKJ196612 QUF196612 REB196612 RNX196612 RXT196612 SHP196612 SRL196612 TBH196612 TLD196612 TUZ196612 UEV196612 UOR196612 UYN196612 VIJ196612 VSF196612 WCB196612 WLX196612 WVT196612 O262148 JH262148 TD262148 ACZ262148 AMV262148 AWR262148 BGN262148 BQJ262148 CAF262148 CKB262148 CTX262148 DDT262148 DNP262148 DXL262148 EHH262148 ERD262148 FAZ262148 FKV262148 FUR262148 GEN262148 GOJ262148 GYF262148 HIB262148 HRX262148 IBT262148 ILP262148 IVL262148 JFH262148 JPD262148 JYZ262148 KIV262148 KSR262148 LCN262148 LMJ262148 LWF262148 MGB262148 MPX262148 MZT262148 NJP262148 NTL262148 ODH262148 OND262148 OWZ262148 PGV262148 PQR262148 QAN262148 QKJ262148 QUF262148 REB262148 RNX262148 RXT262148 SHP262148 SRL262148 TBH262148 TLD262148 TUZ262148 UEV262148 UOR262148 UYN262148 VIJ262148 VSF262148 WCB262148 WLX262148 WVT262148 O327684 JH327684 TD327684 ACZ327684 AMV327684 AWR327684 BGN327684 BQJ327684 CAF327684 CKB327684 CTX327684 DDT327684 DNP327684 DXL327684 EHH327684 ERD327684 FAZ327684 FKV327684 FUR327684 GEN327684 GOJ327684 GYF327684 HIB327684 HRX327684 IBT327684 ILP327684 IVL327684 JFH327684 JPD327684 JYZ327684 KIV327684 KSR327684 LCN327684 LMJ327684 LWF327684 MGB327684 MPX327684 MZT327684 NJP327684 NTL327684 ODH327684 OND327684 OWZ327684 PGV327684 PQR327684 QAN327684 QKJ327684 QUF327684 REB327684 RNX327684 RXT327684 SHP327684 SRL327684 TBH327684 TLD327684 TUZ327684 UEV327684 UOR327684 UYN327684 VIJ327684 VSF327684 WCB327684 WLX327684 WVT327684 O393220 JH393220 TD393220 ACZ393220 AMV393220 AWR393220 BGN393220 BQJ393220 CAF393220 CKB393220 CTX393220 DDT393220 DNP393220 DXL393220 EHH393220 ERD393220 FAZ393220 FKV393220 FUR393220 GEN393220 GOJ393220 GYF393220 HIB393220 HRX393220 IBT393220 ILP393220 IVL393220 JFH393220 JPD393220 JYZ393220 KIV393220 KSR393220 LCN393220 LMJ393220 LWF393220 MGB393220 MPX393220 MZT393220 NJP393220 NTL393220 ODH393220 OND393220 OWZ393220 PGV393220 PQR393220 QAN393220 QKJ393220 QUF393220 REB393220 RNX393220 RXT393220 SHP393220 SRL393220 TBH393220 TLD393220 TUZ393220 UEV393220 UOR393220 UYN393220 VIJ393220 VSF393220 WCB393220 WLX393220 WVT393220 O458756 JH458756 TD458756 ACZ458756 AMV458756 AWR458756 BGN458756 BQJ458756 CAF458756 CKB458756 CTX458756 DDT458756 DNP458756 DXL458756 EHH458756 ERD458756 FAZ458756 FKV458756 FUR458756 GEN458756 GOJ458756 GYF458756 HIB458756 HRX458756 IBT458756 ILP458756 IVL458756 JFH458756 JPD458756 JYZ458756 KIV458756 KSR458756 LCN458756 LMJ458756 LWF458756 MGB458756 MPX458756 MZT458756 NJP458756 NTL458756 ODH458756 OND458756 OWZ458756 PGV458756 PQR458756 QAN458756 QKJ458756 QUF458756 REB458756 RNX458756 RXT458756 SHP458756 SRL458756 TBH458756 TLD458756 TUZ458756 UEV458756 UOR458756 UYN458756 VIJ458756 VSF458756 WCB458756 WLX458756 WVT458756 O524292 JH524292 TD524292 ACZ524292 AMV524292 AWR524292 BGN524292 BQJ524292 CAF524292 CKB524292 CTX524292 DDT524292 DNP524292 DXL524292 EHH524292 ERD524292 FAZ524292 FKV524292 FUR524292 GEN524292 GOJ524292 GYF524292 HIB524292 HRX524292 IBT524292 ILP524292 IVL524292 JFH524292 JPD524292 JYZ524292 KIV524292 KSR524292 LCN524292 LMJ524292 LWF524292 MGB524292 MPX524292 MZT524292 NJP524292 NTL524292 ODH524292 OND524292 OWZ524292 PGV524292 PQR524292 QAN524292 QKJ524292 QUF524292 REB524292 RNX524292 RXT524292 SHP524292 SRL524292 TBH524292 TLD524292 TUZ524292 UEV524292 UOR524292 UYN524292 VIJ524292 VSF524292 WCB524292 WLX524292 WVT524292 O589828 JH589828 TD589828 ACZ589828 AMV589828 AWR589828 BGN589828 BQJ589828 CAF589828 CKB589828 CTX589828 DDT589828 DNP589828 DXL589828 EHH589828 ERD589828 FAZ589828 FKV589828 FUR589828 GEN589828 GOJ589828 GYF589828 HIB589828 HRX589828 IBT589828 ILP589828 IVL589828 JFH589828 JPD589828 JYZ589828 KIV589828 KSR589828 LCN589828 LMJ589828 LWF589828 MGB589828 MPX589828 MZT589828 NJP589828 NTL589828 ODH589828 OND589828 OWZ589828 PGV589828 PQR589828 QAN589828 QKJ589828 QUF589828 REB589828 RNX589828 RXT589828 SHP589828 SRL589828 TBH589828 TLD589828 TUZ589828 UEV589828 UOR589828 UYN589828 VIJ589828 VSF589828 WCB589828 WLX589828 WVT589828 O655364 JH655364 TD655364 ACZ655364 AMV655364 AWR655364 BGN655364 BQJ655364 CAF655364 CKB655364 CTX655364 DDT655364 DNP655364 DXL655364 EHH655364 ERD655364 FAZ655364 FKV655364 FUR655364 GEN655364 GOJ655364 GYF655364 HIB655364 HRX655364 IBT655364 ILP655364 IVL655364 JFH655364 JPD655364 JYZ655364 KIV655364 KSR655364 LCN655364 LMJ655364 LWF655364 MGB655364 MPX655364 MZT655364 NJP655364 NTL655364 ODH655364 OND655364 OWZ655364 PGV655364 PQR655364 QAN655364 QKJ655364 QUF655364 REB655364 RNX655364 RXT655364 SHP655364 SRL655364 TBH655364 TLD655364 TUZ655364 UEV655364 UOR655364 UYN655364 VIJ655364 VSF655364 WCB655364 WLX655364 WVT655364 O720900 JH720900 TD720900 ACZ720900 AMV720900 AWR720900 BGN720900 BQJ720900 CAF720900 CKB720900 CTX720900 DDT720900 DNP720900 DXL720900 EHH720900 ERD720900 FAZ720900 FKV720900 FUR720900 GEN720900 GOJ720900 GYF720900 HIB720900 HRX720900 IBT720900 ILP720900 IVL720900 JFH720900 JPD720900 JYZ720900 KIV720900 KSR720900 LCN720900 LMJ720900 LWF720900 MGB720900 MPX720900 MZT720900 NJP720900 NTL720900 ODH720900 OND720900 OWZ720900 PGV720900 PQR720900 QAN720900 QKJ720900 QUF720900 REB720900 RNX720900 RXT720900 SHP720900 SRL720900 TBH720900 TLD720900 TUZ720900 UEV720900 UOR720900 UYN720900 VIJ720900 VSF720900 WCB720900 WLX720900 WVT720900 O786436 JH786436 TD786436 ACZ786436 AMV786436 AWR786436 BGN786436 BQJ786436 CAF786436 CKB786436 CTX786436 DDT786436 DNP786436 DXL786436 EHH786436 ERD786436 FAZ786436 FKV786436 FUR786436 GEN786436 GOJ786436 GYF786436 HIB786436 HRX786436 IBT786436 ILP786436 IVL786436 JFH786436 JPD786436 JYZ786436 KIV786436 KSR786436 LCN786436 LMJ786436 LWF786436 MGB786436 MPX786436 MZT786436 NJP786436 NTL786436 ODH786436 OND786436 OWZ786436 PGV786436 PQR786436 QAN786436 QKJ786436 QUF786436 REB786436 RNX786436 RXT786436 SHP786436 SRL786436 TBH786436 TLD786436 TUZ786436 UEV786436 UOR786436 UYN786436 VIJ786436 VSF786436 WCB786436 WLX786436 WVT786436 O851972 JH851972 TD851972 ACZ851972 AMV851972 AWR851972 BGN851972 BQJ851972 CAF851972 CKB851972 CTX851972 DDT851972 DNP851972 DXL851972 EHH851972 ERD851972 FAZ851972 FKV851972 FUR851972 GEN851972 GOJ851972 GYF851972 HIB851972 HRX851972 IBT851972 ILP851972 IVL851972 JFH851972 JPD851972 JYZ851972 KIV851972 KSR851972 LCN851972 LMJ851972 LWF851972 MGB851972 MPX851972 MZT851972 NJP851972 NTL851972 ODH851972 OND851972 OWZ851972 PGV851972 PQR851972 QAN851972 QKJ851972 QUF851972 REB851972 RNX851972 RXT851972 SHP851972 SRL851972 TBH851972 TLD851972 TUZ851972 UEV851972 UOR851972 UYN851972 VIJ851972 VSF851972 WCB851972 WLX851972 WVT851972 O917508 JH917508 TD917508 ACZ917508 AMV917508 AWR917508 BGN917508 BQJ917508 CAF917508 CKB917508 CTX917508 DDT917508 DNP917508 DXL917508 EHH917508 ERD917508 FAZ917508 FKV917508 FUR917508 GEN917508 GOJ917508 GYF917508 HIB917508 HRX917508 IBT917508 ILP917508 IVL917508 JFH917508 JPD917508 JYZ917508 KIV917508 KSR917508 LCN917508 LMJ917508 LWF917508 MGB917508 MPX917508 MZT917508 NJP917508 NTL917508 ODH917508 OND917508 OWZ917508 PGV917508 PQR917508 QAN917508 QKJ917508 QUF917508 REB917508 RNX917508 RXT917508 SHP917508 SRL917508 TBH917508 TLD917508 TUZ917508 UEV917508 UOR917508 UYN917508 VIJ917508 VSF917508 WCB917508 WLX917508 WVT917508 O983044 JH983044 TD983044 ACZ983044 AMV983044 AWR983044 BGN983044 BQJ983044 CAF983044 CKB983044 CTX983044 DDT983044 DNP983044 DXL983044 EHH983044 ERD983044 FAZ983044 FKV983044 FUR983044 GEN983044 GOJ983044 GYF983044 HIB983044 HRX983044 IBT983044 ILP983044 IVL983044 JFH983044 JPD983044 JYZ983044 KIV983044 KSR983044 LCN983044 LMJ983044 LWF983044 MGB983044 MPX983044 MZT983044 NJP983044 NTL983044 ODH983044 OND983044 OWZ983044 PGV983044 PQR983044 QAN983044 QKJ983044 QUF983044 REB983044 RNX983044 RXT983044 SHP983044 SRL983044 TBH983044 TLD983044 TUZ983044 UEV983044 UOR983044 UYN983044 VIJ983044 VSF983044 WCB983044 WLX983044 WVT983044">
      <formula1>Phongthi</formula1>
    </dataValidation>
  </dataValidations>
  <printOptions horizontalCentered="1"/>
  <pageMargins left="0" right="0" top="0.59055118110236227" bottom="0.35433070866141736" header="0.21" footer="0.15748031496062992"/>
  <pageSetup paperSize="9" fitToHeight="0" orientation="portrait"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V51"/>
  <sheetViews>
    <sheetView workbookViewId="0">
      <selection activeCell="W2" sqref="W2"/>
    </sheetView>
  </sheetViews>
  <sheetFormatPr defaultRowHeight="12.75" x14ac:dyDescent="0.2"/>
  <cols>
    <col min="1" max="1" width="5.7109375" customWidth="1"/>
    <col min="2" max="4" width="6.5703125" customWidth="1"/>
    <col min="5" max="5" width="6.85546875" customWidth="1"/>
    <col min="6" max="6" width="10.28515625" customWidth="1"/>
    <col min="7" max="7" width="10" style="55" hidden="1" customWidth="1"/>
    <col min="8" max="8" width="9.28515625" customWidth="1"/>
    <col min="9" max="9" width="8.85546875" customWidth="1"/>
    <col min="10" max="10" width="9.5703125" hidden="1" customWidth="1"/>
    <col min="11" max="11" width="14.28515625" hidden="1" customWidth="1"/>
    <col min="12" max="12" width="12.42578125" hidden="1" customWidth="1"/>
    <col min="13" max="13" width="12.28515625" hidden="1" customWidth="1"/>
    <col min="14" max="14" width="1.5703125" customWidth="1"/>
    <col min="15" max="15" width="10.28515625" customWidth="1"/>
    <col min="16" max="16" width="8.85546875" customWidth="1"/>
    <col min="17" max="17" width="1.42578125" customWidth="1"/>
    <col min="20" max="20" width="5.28515625" hidden="1" customWidth="1"/>
    <col min="21" max="21" width="8.85546875" hidden="1" customWidth="1"/>
  </cols>
  <sheetData>
    <row r="1" spans="1:22" ht="30.75" customHeight="1" x14ac:dyDescent="0.2">
      <c r="A1" s="339" t="s">
        <v>2115</v>
      </c>
      <c r="B1" s="339"/>
      <c r="C1" s="339"/>
      <c r="D1" s="339"/>
      <c r="E1" s="339"/>
      <c r="F1" s="57"/>
      <c r="G1" s="57"/>
      <c r="H1" s="338" t="s">
        <v>163</v>
      </c>
      <c r="I1" s="338"/>
      <c r="J1" s="338" t="s">
        <v>272</v>
      </c>
      <c r="K1" s="338"/>
      <c r="L1" s="338"/>
      <c r="M1" s="338"/>
      <c r="N1" s="338"/>
      <c r="O1" s="338"/>
      <c r="P1" s="338"/>
      <c r="Q1" s="57"/>
      <c r="R1" s="338" t="s">
        <v>2116</v>
      </c>
      <c r="S1" s="338"/>
    </row>
    <row r="2" spans="1:22" ht="74.25" customHeight="1" x14ac:dyDescent="0.2">
      <c r="A2" s="92" t="s">
        <v>274</v>
      </c>
      <c r="B2" s="93" t="s">
        <v>2109</v>
      </c>
      <c r="C2" s="93" t="s">
        <v>2110</v>
      </c>
      <c r="D2" s="92" t="s">
        <v>1526</v>
      </c>
      <c r="E2" s="92" t="s">
        <v>1527</v>
      </c>
      <c r="F2" s="94" t="s">
        <v>1488</v>
      </c>
      <c r="G2" s="95" t="s">
        <v>2108</v>
      </c>
      <c r="H2" s="96" t="s">
        <v>1528</v>
      </c>
      <c r="I2" s="96">
        <f>SUMIFS($C$3:$C$41,$F$3:$F$41,"TN")</f>
        <v>536</v>
      </c>
      <c r="J2" s="92" t="s">
        <v>274</v>
      </c>
      <c r="K2" s="92" t="s">
        <v>1525</v>
      </c>
      <c r="L2" s="92" t="s">
        <v>1526</v>
      </c>
      <c r="M2" s="92" t="s">
        <v>1527</v>
      </c>
      <c r="N2" s="94"/>
      <c r="O2" s="96" t="s">
        <v>1528</v>
      </c>
      <c r="P2" s="96">
        <f>SUMIFS($C$3:$C$41,$F$3:$F$41,"XH")</f>
        <v>589</v>
      </c>
      <c r="Q2" s="97"/>
      <c r="R2" s="96" t="s">
        <v>1528</v>
      </c>
      <c r="S2" s="96">
        <f>I2+P2</f>
        <v>1125</v>
      </c>
      <c r="T2" s="90"/>
      <c r="U2" s="90"/>
      <c r="V2" s="90"/>
    </row>
    <row r="3" spans="1:22" ht="39" customHeight="1" x14ac:dyDescent="0.2">
      <c r="A3" s="92">
        <v>1</v>
      </c>
      <c r="B3" s="92">
        <f>IF(F3="TN",IF(T3=3,$I$9,$I$10),IF(F3="XH",IF(T3=3,$P$9,$P$10),""))</f>
        <v>30</v>
      </c>
      <c r="C3" s="92">
        <f>IF(COUNTIFS(phong,'Phan phong'!A3)&gt;0,COUNTIFS(phong,'Phan phong'!A3),"")</f>
        <v>30</v>
      </c>
      <c r="D3" s="92">
        <v>1</v>
      </c>
      <c r="E3" s="92">
        <f t="shared" ref="E3:E50" si="0">IFERROR(C3+D3-1,"")</f>
        <v>30</v>
      </c>
      <c r="F3" s="94" t="str">
        <f>IFERROR(VLOOKUP(A3,'Danh sach ts du thi ksl2'!$AI$3:$AL$1120,4,0),"")</f>
        <v>TN</v>
      </c>
      <c r="G3" s="94">
        <f>IFERROR(B3-C3,"")</f>
        <v>0</v>
      </c>
      <c r="H3" s="98" t="s">
        <v>1525</v>
      </c>
      <c r="I3" s="98">
        <f>COUNTIF('Danh sach ts du thi ksl2'!$AL$3:$AL$1120,"TN")</f>
        <v>505</v>
      </c>
      <c r="J3" s="93">
        <f>A19+1</f>
        <v>17</v>
      </c>
      <c r="K3" s="93">
        <f>IF(J3="","",$P$6)</f>
        <v>0</v>
      </c>
      <c r="L3" s="93">
        <v>1</v>
      </c>
      <c r="M3" s="93">
        <f>K3+L3-1</f>
        <v>0</v>
      </c>
      <c r="N3" s="95"/>
      <c r="O3" s="98" t="s">
        <v>1525</v>
      </c>
      <c r="P3" s="98">
        <f>COUNTIF('Danh sach ts du thi ksl2'!$AL$3:$AL$1120,"XH")</f>
        <v>613</v>
      </c>
      <c r="Q3" s="99"/>
      <c r="R3" s="98" t="s">
        <v>1525</v>
      </c>
      <c r="S3" s="98">
        <f>I3+P3</f>
        <v>1118</v>
      </c>
      <c r="T3" s="90">
        <f>INDEX('Danh sach ts du thi ksl2'!$AS$3:$AS$1120,MATCH('Phan phong'!A3,phong))</f>
        <v>3</v>
      </c>
      <c r="U3" s="90" t="str">
        <f>IF(T3=3,"k10+11","k12")</f>
        <v>k10+11</v>
      </c>
      <c r="V3" s="90"/>
    </row>
    <row r="4" spans="1:22" ht="39" customHeight="1" x14ac:dyDescent="0.2">
      <c r="A4" s="92">
        <f>IF($A3&lt;$I$7,$A3+1,IF($A3&lt;$P$7+$I$7,$A3+1,""))</f>
        <v>2</v>
      </c>
      <c r="B4" s="92">
        <f>IF(F4="TN",IF(T4=3,$I$9,$I$10),IF(F4="XH",IF(T4=3,$P$9,$P$10),""))+G3</f>
        <v>30</v>
      </c>
      <c r="C4" s="92">
        <f>IF(COUNTIFS(phong,'Phan phong'!A4)&gt;0,COUNTIFS(phong,'Phan phong'!A4),"")</f>
        <v>30</v>
      </c>
      <c r="D4" s="92">
        <f>IFERROR(IF(C4="","",E3+1),"")</f>
        <v>31</v>
      </c>
      <c r="E4" s="92">
        <f t="shared" si="0"/>
        <v>60</v>
      </c>
      <c r="F4" s="94" t="str">
        <f>IFERROR(VLOOKUP(A4,'Danh sach ts du thi ksl2'!$AI$3:$AL$1120,4,0),"")</f>
        <v>TN</v>
      </c>
      <c r="G4" s="94">
        <f t="shared" ref="G4:G50" si="1">IFERROR(B4-C4,"")</f>
        <v>0</v>
      </c>
      <c r="H4" s="98" t="s">
        <v>2114</v>
      </c>
      <c r="I4" s="98">
        <f>SUMIFS($G$3:$G$50,$F$3:$F$50,"TN")</f>
        <v>4</v>
      </c>
      <c r="J4" s="93" t="str">
        <f>IF($J3&gt;=$P$7,$J3+1,"")</f>
        <v/>
      </c>
      <c r="K4" s="93" t="str">
        <f t="shared" ref="K4:K33" si="2">IF(J4="","",$P$6)</f>
        <v/>
      </c>
      <c r="L4" s="93" t="str">
        <f>IF(J4="","",M3+1)</f>
        <v/>
      </c>
      <c r="M4" s="93" t="str">
        <f>IF(L4="","",K4+L4-1)</f>
        <v/>
      </c>
      <c r="N4" s="95"/>
      <c r="O4" s="98" t="s">
        <v>2114</v>
      </c>
      <c r="P4" s="98">
        <f>SUMIFS($G$3:$G$50,$F$3:$F$50,"XH")</f>
        <v>9</v>
      </c>
      <c r="Q4" s="99"/>
      <c r="R4" s="98" t="s">
        <v>1529</v>
      </c>
      <c r="S4" s="98">
        <f>I4+P4</f>
        <v>13</v>
      </c>
      <c r="T4" s="90">
        <f>INDEX('Danh sach ts du thi ksl2'!$AS$3:$AS$1120,MATCH('Phan phong'!A4,phong))</f>
        <v>3</v>
      </c>
      <c r="U4" s="90" t="str">
        <f t="shared" ref="U4:U42" si="3">IF(T4=3,"k10+11","k12")</f>
        <v>k10+11</v>
      </c>
      <c r="V4" s="90"/>
    </row>
    <row r="5" spans="1:22" ht="39" customHeight="1" x14ac:dyDescent="0.2">
      <c r="A5" s="92">
        <f t="shared" ref="A5:A50" si="4">IF($A4&lt;$I$7,$A4+1,IF($A4&lt;$P$7+$I$7,$A4+1,""))</f>
        <v>3</v>
      </c>
      <c r="B5" s="92">
        <f t="shared" ref="B5:B50" si="5">IF(F5="TN",IF(T5=3,$I$9,$I$10),IF(F5="XH",IF(T5=3,$P$9,$P$10),""))</f>
        <v>30</v>
      </c>
      <c r="C5" s="92">
        <f>IF(COUNTIFS(phong,'Phan phong'!A5)&gt;0,COUNTIFS(phong,'Phan phong'!A5),"")</f>
        <v>30</v>
      </c>
      <c r="D5" s="92">
        <f t="shared" ref="D5:D50" si="6">IFERROR(IF(C5="","",E4+1),"")</f>
        <v>61</v>
      </c>
      <c r="E5" s="92">
        <f t="shared" si="0"/>
        <v>90</v>
      </c>
      <c r="F5" s="94" t="str">
        <f>IFERROR(VLOOKUP(A5,'Danh sach ts du thi ksl2'!$AI$3:$AL$1120,4,0),"")</f>
        <v>TN</v>
      </c>
      <c r="G5" s="94">
        <f t="shared" si="1"/>
        <v>0</v>
      </c>
      <c r="H5" s="100" t="s">
        <v>1530</v>
      </c>
      <c r="I5" s="101">
        <v>290000</v>
      </c>
      <c r="J5" s="93" t="e">
        <f t="shared" ref="J5:J39" si="7">IF($J4&gt;=$P$7,$J4+1,"")</f>
        <v>#VALUE!</v>
      </c>
      <c r="K5" s="93" t="e">
        <f t="shared" si="2"/>
        <v>#VALUE!</v>
      </c>
      <c r="L5" s="93" t="e">
        <f t="shared" ref="L5:L39" si="8">IF(J5="","",M4+1)</f>
        <v>#VALUE!</v>
      </c>
      <c r="M5" s="93" t="e">
        <f t="shared" ref="M5:M39" si="9">IF(L5="","",K5+L5-1)</f>
        <v>#VALUE!</v>
      </c>
      <c r="N5" s="95"/>
      <c r="O5" s="100" t="s">
        <v>1530</v>
      </c>
      <c r="P5" s="101">
        <v>290000</v>
      </c>
      <c r="Q5" s="99"/>
      <c r="R5" s="100" t="s">
        <v>1530</v>
      </c>
      <c r="S5" s="102">
        <v>29</v>
      </c>
      <c r="T5" s="90">
        <f>INDEX('Danh sach ts du thi ksl2'!$AS$3:$AS$1120,MATCH('Phan phong'!A5,phong))</f>
        <v>3</v>
      </c>
      <c r="U5" s="90" t="str">
        <f t="shared" si="3"/>
        <v>k10+11</v>
      </c>
      <c r="V5" s="90"/>
    </row>
    <row r="6" spans="1:22" ht="39" customHeight="1" x14ac:dyDescent="0.2">
      <c r="A6" s="92">
        <f t="shared" si="4"/>
        <v>4</v>
      </c>
      <c r="B6" s="92">
        <f t="shared" si="5"/>
        <v>30</v>
      </c>
      <c r="C6" s="92">
        <f>IF(COUNTIFS(phong,'Phan phong'!A6)&gt;0,COUNTIFS(phong,'Phan phong'!A6),"")</f>
        <v>30</v>
      </c>
      <c r="D6" s="92">
        <f t="shared" si="6"/>
        <v>91</v>
      </c>
      <c r="E6" s="92">
        <f t="shared" si="0"/>
        <v>120</v>
      </c>
      <c r="F6" s="94" t="str">
        <f>IFERROR(VLOOKUP(A6,'Danh sach ts du thi ksl2'!$AI$3:$AL$1120,4,0),"")</f>
        <v>TN</v>
      </c>
      <c r="G6" s="94">
        <f t="shared" si="1"/>
        <v>0</v>
      </c>
      <c r="H6" s="103" t="s">
        <v>1531</v>
      </c>
      <c r="I6" s="103">
        <v>30</v>
      </c>
      <c r="J6" s="93" t="e">
        <f t="shared" si="7"/>
        <v>#VALUE!</v>
      </c>
      <c r="K6" s="93" t="e">
        <f t="shared" si="2"/>
        <v>#VALUE!</v>
      </c>
      <c r="L6" s="93" t="e">
        <f t="shared" si="8"/>
        <v>#VALUE!</v>
      </c>
      <c r="M6" s="93" t="e">
        <f t="shared" si="9"/>
        <v>#VALUE!</v>
      </c>
      <c r="N6" s="95"/>
      <c r="O6" s="103" t="s">
        <v>1531</v>
      </c>
      <c r="P6" s="103"/>
      <c r="Q6" s="99"/>
      <c r="R6" s="104" t="s">
        <v>1532</v>
      </c>
      <c r="S6" s="104">
        <f>I7+P7</f>
        <v>39</v>
      </c>
      <c r="T6" s="90">
        <f>INDEX('Danh sach ts du thi ksl2'!$AS$3:$AS$1120,MATCH('Phan phong'!A6,phong))</f>
        <v>3</v>
      </c>
      <c r="U6" s="90" t="str">
        <f t="shared" si="3"/>
        <v>k10+11</v>
      </c>
      <c r="V6" s="90"/>
    </row>
    <row r="7" spans="1:22" ht="39" customHeight="1" x14ac:dyDescent="0.2">
      <c r="A7" s="92">
        <f t="shared" si="4"/>
        <v>5</v>
      </c>
      <c r="B7" s="92">
        <f t="shared" si="5"/>
        <v>30</v>
      </c>
      <c r="C7" s="92">
        <f>IF(COUNTIFS(phong,'Phan phong'!A7)&gt;0,COUNTIFS(phong,'Phan phong'!A7),"")</f>
        <v>30</v>
      </c>
      <c r="D7" s="92">
        <f t="shared" si="6"/>
        <v>121</v>
      </c>
      <c r="E7" s="92">
        <f t="shared" si="0"/>
        <v>150</v>
      </c>
      <c r="F7" s="94" t="str">
        <f>IFERROR(VLOOKUP(A7,'Danh sach ts du thi ksl2'!$AI$3:$AL$1120,4,0),"")</f>
        <v>TN</v>
      </c>
      <c r="G7" s="94">
        <f t="shared" si="1"/>
        <v>0</v>
      </c>
      <c r="H7" s="104" t="s">
        <v>1532</v>
      </c>
      <c r="I7" s="104">
        <f>IF(I8=0,INT($I$3/$I$6),INT($I$3/$I$6)+1)</f>
        <v>17</v>
      </c>
      <c r="J7" s="93" t="e">
        <f t="shared" si="7"/>
        <v>#VALUE!</v>
      </c>
      <c r="K7" s="93" t="e">
        <f t="shared" si="2"/>
        <v>#VALUE!</v>
      </c>
      <c r="L7" s="93" t="e">
        <f t="shared" si="8"/>
        <v>#VALUE!</v>
      </c>
      <c r="M7" s="93" t="e">
        <f t="shared" si="9"/>
        <v>#VALUE!</v>
      </c>
      <c r="N7" s="95"/>
      <c r="O7" s="104" t="s">
        <v>1532</v>
      </c>
      <c r="P7" s="104">
        <f>_xlfn.MAXIFS(phong,'Danh sach ts du thi ksl2'!AL3:AL1120,"XH")-_xlfn.MINIFS(phong,'Danh sach ts du thi ksl2'!AL3:AL1120,"XH")+1</f>
        <v>22</v>
      </c>
      <c r="Q7" s="99"/>
      <c r="R7" s="99"/>
      <c r="S7" s="99"/>
      <c r="T7" s="90">
        <f>INDEX('Danh sach ts du thi ksl2'!$AS$3:$AS$1120,MATCH('Phan phong'!A7,phong))</f>
        <v>3</v>
      </c>
      <c r="U7" s="90" t="str">
        <f t="shared" si="3"/>
        <v>k10+11</v>
      </c>
      <c r="V7" s="90"/>
    </row>
    <row r="8" spans="1:22" ht="39" customHeight="1" x14ac:dyDescent="0.2">
      <c r="A8" s="92">
        <f t="shared" si="4"/>
        <v>6</v>
      </c>
      <c r="B8" s="92">
        <f t="shared" si="5"/>
        <v>30</v>
      </c>
      <c r="C8" s="92">
        <f>IF(COUNTIFS(phong,'Phan phong'!A8)&gt;0,COUNTIFS(phong,'Phan phong'!A8),"")</f>
        <v>30</v>
      </c>
      <c r="D8" s="92">
        <f t="shared" si="6"/>
        <v>151</v>
      </c>
      <c r="E8" s="92">
        <f t="shared" si="0"/>
        <v>180</v>
      </c>
      <c r="F8" s="94" t="str">
        <f>IFERROR(VLOOKUP(A8,'Danh sach ts du thi ksl2'!$AI$3:$AL$1120,4,0),"")</f>
        <v>TN</v>
      </c>
      <c r="G8" s="94">
        <f t="shared" si="1"/>
        <v>0</v>
      </c>
      <c r="H8" s="104" t="s">
        <v>1533</v>
      </c>
      <c r="I8" s="104">
        <f>MOD($I$3,$I$6)</f>
        <v>25</v>
      </c>
      <c r="J8" s="93" t="e">
        <f t="shared" si="7"/>
        <v>#VALUE!</v>
      </c>
      <c r="K8" s="93" t="e">
        <f t="shared" si="2"/>
        <v>#VALUE!</v>
      </c>
      <c r="L8" s="93" t="e">
        <f t="shared" si="8"/>
        <v>#VALUE!</v>
      </c>
      <c r="M8" s="93" t="e">
        <f t="shared" si="9"/>
        <v>#VALUE!</v>
      </c>
      <c r="N8" s="95"/>
      <c r="O8" s="104" t="s">
        <v>1533</v>
      </c>
      <c r="P8" s="104">
        <f>B41-G41</f>
        <v>27</v>
      </c>
      <c r="Q8" s="99"/>
      <c r="R8" s="99"/>
      <c r="S8" s="99"/>
      <c r="T8" s="90">
        <f>INDEX('Danh sach ts du thi ksl2'!$AS$3:$AS$1120,MATCH('Phan phong'!A8,phong))</f>
        <v>3</v>
      </c>
      <c r="U8" s="90" t="str">
        <f t="shared" si="3"/>
        <v>k10+11</v>
      </c>
      <c r="V8" s="90"/>
    </row>
    <row r="9" spans="1:22" ht="49.5" customHeight="1" x14ac:dyDescent="0.2">
      <c r="A9" s="92">
        <f t="shared" si="4"/>
        <v>7</v>
      </c>
      <c r="B9" s="92">
        <f t="shared" si="5"/>
        <v>30</v>
      </c>
      <c r="C9" s="92">
        <f>IF(COUNTIFS(phong,'Phan phong'!A9)&gt;0,COUNTIFS(phong,'Phan phong'!A9),"")</f>
        <v>30</v>
      </c>
      <c r="D9" s="92">
        <f t="shared" si="6"/>
        <v>181</v>
      </c>
      <c r="E9" s="92">
        <f t="shared" si="0"/>
        <v>210</v>
      </c>
      <c r="F9" s="94" t="str">
        <f>IFERROR(VLOOKUP(A9,'Danh sach ts du thi ksl2'!$AI$3:$AL$1120,4,0),"")</f>
        <v>TN</v>
      </c>
      <c r="G9" s="94">
        <f t="shared" si="1"/>
        <v>0</v>
      </c>
      <c r="H9" s="103" t="s">
        <v>2111</v>
      </c>
      <c r="I9" s="105">
        <v>30</v>
      </c>
      <c r="J9" s="92" t="e">
        <f t="shared" si="7"/>
        <v>#VALUE!</v>
      </c>
      <c r="K9" s="92" t="e">
        <f t="shared" si="2"/>
        <v>#VALUE!</v>
      </c>
      <c r="L9" s="92" t="e">
        <f t="shared" si="8"/>
        <v>#VALUE!</v>
      </c>
      <c r="M9" s="92" t="e">
        <f t="shared" si="9"/>
        <v>#VALUE!</v>
      </c>
      <c r="N9" s="94"/>
      <c r="O9" s="103" t="s">
        <v>2111</v>
      </c>
      <c r="P9" s="105">
        <v>29</v>
      </c>
      <c r="Q9" s="97"/>
      <c r="R9" s="97"/>
      <c r="S9" s="97"/>
      <c r="T9" s="90">
        <f>INDEX('Danh sach ts du thi ksl2'!$AS$3:$AS$1120,MATCH('Phan phong'!A9,phong))</f>
        <v>3</v>
      </c>
      <c r="U9" s="90" t="str">
        <f t="shared" si="3"/>
        <v>k10+11</v>
      </c>
      <c r="V9" s="90"/>
    </row>
    <row r="10" spans="1:22" ht="49.5" customHeight="1" x14ac:dyDescent="0.2">
      <c r="A10" s="92">
        <f t="shared" si="4"/>
        <v>8</v>
      </c>
      <c r="B10" s="92">
        <f t="shared" si="5"/>
        <v>30</v>
      </c>
      <c r="C10" s="92">
        <f>IF(COUNTIFS(phong,'Phan phong'!A10)&gt;0,COUNTIFS(phong,'Phan phong'!A10),"")</f>
        <v>30</v>
      </c>
      <c r="D10" s="92">
        <f t="shared" si="6"/>
        <v>211</v>
      </c>
      <c r="E10" s="92">
        <f t="shared" si="0"/>
        <v>240</v>
      </c>
      <c r="F10" s="94" t="str">
        <f>IFERROR(VLOOKUP(A10,'Danh sach ts du thi ksl2'!$AI$3:$AL$1120,4,0),"")</f>
        <v>TN</v>
      </c>
      <c r="G10" s="94">
        <f t="shared" si="1"/>
        <v>0</v>
      </c>
      <c r="H10" s="103" t="s">
        <v>2112</v>
      </c>
      <c r="I10" s="105">
        <v>30</v>
      </c>
      <c r="J10" s="92" t="e">
        <f t="shared" si="7"/>
        <v>#VALUE!</v>
      </c>
      <c r="K10" s="92" t="e">
        <f t="shared" si="2"/>
        <v>#VALUE!</v>
      </c>
      <c r="L10" s="92" t="e">
        <f t="shared" si="8"/>
        <v>#VALUE!</v>
      </c>
      <c r="M10" s="92" t="e">
        <f t="shared" si="9"/>
        <v>#VALUE!</v>
      </c>
      <c r="N10" s="94"/>
      <c r="O10" s="103" t="s">
        <v>2112</v>
      </c>
      <c r="P10" s="105">
        <v>27</v>
      </c>
      <c r="Q10" s="97"/>
      <c r="R10" s="97"/>
      <c r="S10" s="97"/>
      <c r="T10" s="90">
        <f>INDEX('Danh sach ts du thi ksl2'!$AS$3:$AS$1120,MATCH('Phan phong'!A10,phong))</f>
        <v>3</v>
      </c>
      <c r="U10" s="90" t="str">
        <f t="shared" si="3"/>
        <v>k10+11</v>
      </c>
      <c r="V10" s="90"/>
    </row>
    <row r="11" spans="1:22" ht="49.5" customHeight="1" x14ac:dyDescent="0.2">
      <c r="A11" s="92">
        <f t="shared" si="4"/>
        <v>9</v>
      </c>
      <c r="B11" s="92">
        <f t="shared" si="5"/>
        <v>30</v>
      </c>
      <c r="C11" s="92">
        <f>IF(COUNTIFS(phong,'Phan phong'!A11)&gt;0,COUNTIFS(phong,'Phan phong'!A11),"")</f>
        <v>30</v>
      </c>
      <c r="D11" s="92">
        <f t="shared" si="6"/>
        <v>241</v>
      </c>
      <c r="E11" s="92">
        <f t="shared" si="0"/>
        <v>270</v>
      </c>
      <c r="F11" s="94" t="str">
        <f>IFERROR(VLOOKUP(A11,'Danh sach ts du thi ksl2'!$AI$3:$AL$1120,4,0),"")</f>
        <v>TN</v>
      </c>
      <c r="G11" s="94">
        <f t="shared" si="1"/>
        <v>0</v>
      </c>
      <c r="H11" s="94"/>
      <c r="I11" s="94"/>
      <c r="J11" s="92" t="e">
        <f t="shared" si="7"/>
        <v>#VALUE!</v>
      </c>
      <c r="K11" s="92" t="e">
        <f t="shared" si="2"/>
        <v>#VALUE!</v>
      </c>
      <c r="L11" s="92" t="e">
        <f t="shared" si="8"/>
        <v>#VALUE!</v>
      </c>
      <c r="M11" s="92" t="e">
        <f t="shared" si="9"/>
        <v>#VALUE!</v>
      </c>
      <c r="N11" s="94"/>
      <c r="O11" s="94"/>
      <c r="P11" s="94"/>
      <c r="Q11" s="97"/>
      <c r="R11" s="97"/>
      <c r="S11" s="97"/>
      <c r="T11" s="90">
        <f>INDEX('Danh sach ts du thi ksl2'!$AS$3:$AS$1120,MATCH('Phan phong'!A11,phong))</f>
        <v>3</v>
      </c>
      <c r="U11" s="90" t="str">
        <f t="shared" si="3"/>
        <v>k10+11</v>
      </c>
      <c r="V11" s="90"/>
    </row>
    <row r="12" spans="1:22" ht="49.5" customHeight="1" x14ac:dyDescent="0.2">
      <c r="A12" s="92">
        <f t="shared" si="4"/>
        <v>10</v>
      </c>
      <c r="B12" s="92">
        <f t="shared" si="5"/>
        <v>30</v>
      </c>
      <c r="C12" s="92">
        <f>IF(COUNTIFS(phong,'Phan phong'!A12)&gt;0,COUNTIFS(phong,'Phan phong'!A12),"")</f>
        <v>30</v>
      </c>
      <c r="D12" s="92">
        <f t="shared" si="6"/>
        <v>271</v>
      </c>
      <c r="E12" s="92">
        <f t="shared" si="0"/>
        <v>300</v>
      </c>
      <c r="F12" s="94" t="str">
        <f>IFERROR(VLOOKUP(A12,'Danh sach ts du thi ksl2'!$AI$3:$AL$1120,4,0),"")</f>
        <v>TN</v>
      </c>
      <c r="G12" s="94">
        <f t="shared" si="1"/>
        <v>0</v>
      </c>
      <c r="H12" s="94"/>
      <c r="I12" s="94"/>
      <c r="J12" s="92" t="e">
        <f t="shared" si="7"/>
        <v>#VALUE!</v>
      </c>
      <c r="K12" s="92" t="e">
        <f t="shared" si="2"/>
        <v>#VALUE!</v>
      </c>
      <c r="L12" s="92" t="e">
        <f t="shared" si="8"/>
        <v>#VALUE!</v>
      </c>
      <c r="M12" s="92" t="e">
        <f t="shared" si="9"/>
        <v>#VALUE!</v>
      </c>
      <c r="N12" s="94"/>
      <c r="O12" s="94"/>
      <c r="P12" s="94"/>
      <c r="Q12" s="97"/>
      <c r="R12" s="97"/>
      <c r="S12" s="97"/>
      <c r="T12" s="90">
        <f>INDEX('Danh sach ts du thi ksl2'!$AS$3:$AS$1120,MATCH('Phan phong'!A12,phong))</f>
        <v>3</v>
      </c>
      <c r="U12" s="90" t="str">
        <f t="shared" si="3"/>
        <v>k10+11</v>
      </c>
      <c r="V12" s="90"/>
    </row>
    <row r="13" spans="1:22" ht="49.5" customHeight="1" x14ac:dyDescent="0.2">
      <c r="A13" s="92">
        <f t="shared" si="4"/>
        <v>11</v>
      </c>
      <c r="B13" s="92">
        <f t="shared" si="5"/>
        <v>30</v>
      </c>
      <c r="C13" s="92">
        <f>IF(COUNTIFS(phong,'Phan phong'!A13)&gt;0,COUNTIFS(phong,'Phan phong'!A13),"")</f>
        <v>30</v>
      </c>
      <c r="D13" s="92">
        <f t="shared" si="6"/>
        <v>301</v>
      </c>
      <c r="E13" s="92">
        <f t="shared" si="0"/>
        <v>330</v>
      </c>
      <c r="F13" s="94" t="str">
        <f>IFERROR(VLOOKUP(A13,'Danh sach ts du thi ksl2'!$AI$3:$AL$1120,4,0),"")</f>
        <v>TN</v>
      </c>
      <c r="G13" s="94">
        <f t="shared" si="1"/>
        <v>0</v>
      </c>
      <c r="H13" s="94"/>
      <c r="I13" s="94"/>
      <c r="J13" s="92" t="e">
        <f t="shared" si="7"/>
        <v>#VALUE!</v>
      </c>
      <c r="K13" s="92" t="e">
        <f t="shared" si="2"/>
        <v>#VALUE!</v>
      </c>
      <c r="L13" s="92" t="e">
        <f t="shared" si="8"/>
        <v>#VALUE!</v>
      </c>
      <c r="M13" s="92" t="e">
        <f t="shared" si="9"/>
        <v>#VALUE!</v>
      </c>
      <c r="N13" s="94"/>
      <c r="O13" s="94"/>
      <c r="P13" s="94"/>
      <c r="Q13" s="97"/>
      <c r="R13" s="97"/>
      <c r="S13" s="97"/>
      <c r="T13" s="90">
        <f>INDEX('Danh sach ts du thi ksl2'!$AS$3:$AS$1120,MATCH('Phan phong'!A13,phong))</f>
        <v>3</v>
      </c>
      <c r="U13" s="90" t="str">
        <f t="shared" si="3"/>
        <v>k10+11</v>
      </c>
      <c r="V13" s="90"/>
    </row>
    <row r="14" spans="1:22" s="54" customFormat="1" ht="49.5" customHeight="1" x14ac:dyDescent="0.2">
      <c r="A14" s="92">
        <f t="shared" si="4"/>
        <v>12</v>
      </c>
      <c r="B14" s="92">
        <f t="shared" si="5"/>
        <v>30</v>
      </c>
      <c r="C14" s="92">
        <f>IF(COUNTIFS(phong,'Phan phong'!A14)&gt;0,COUNTIFS(phong,'Phan phong'!A14),"")</f>
        <v>31</v>
      </c>
      <c r="D14" s="92">
        <f t="shared" si="6"/>
        <v>331</v>
      </c>
      <c r="E14" s="92">
        <f t="shared" si="0"/>
        <v>361</v>
      </c>
      <c r="F14" s="94" t="str">
        <f>IFERROR(VLOOKUP(A14,'Danh sach ts du thi ksl2'!$AI$3:$AL$1120,4,0),"")</f>
        <v>TN</v>
      </c>
      <c r="G14" s="94">
        <f t="shared" si="1"/>
        <v>-1</v>
      </c>
      <c r="H14" s="106"/>
      <c r="I14" s="106"/>
      <c r="J14" s="92" t="e">
        <f t="shared" si="7"/>
        <v>#VALUE!</v>
      </c>
      <c r="K14" s="107" t="e">
        <f t="shared" si="2"/>
        <v>#VALUE!</v>
      </c>
      <c r="L14" s="107" t="e">
        <f t="shared" si="8"/>
        <v>#VALUE!</v>
      </c>
      <c r="M14" s="107" t="e">
        <f t="shared" si="9"/>
        <v>#VALUE!</v>
      </c>
      <c r="N14" s="106"/>
      <c r="O14" s="106"/>
      <c r="P14" s="106"/>
      <c r="Q14" s="108"/>
      <c r="R14" s="108"/>
      <c r="S14" s="108"/>
      <c r="T14" s="90">
        <f>INDEX('Danh sach ts du thi ksl2'!$AS$3:$AS$1120,MATCH('Phan phong'!A14,phong))</f>
        <v>3</v>
      </c>
      <c r="U14" s="90" t="str">
        <f t="shared" si="3"/>
        <v>k10+11</v>
      </c>
      <c r="V14" s="91"/>
    </row>
    <row r="15" spans="1:22" ht="49.5" customHeight="1" x14ac:dyDescent="0.2">
      <c r="A15" s="92">
        <f t="shared" si="4"/>
        <v>13</v>
      </c>
      <c r="B15" s="92">
        <f t="shared" si="5"/>
        <v>30</v>
      </c>
      <c r="C15" s="109">
        <f>IF(COUNTIFS(phong,'Phan phong'!A15)&gt;0,COUNTIFS(phong,'Phan phong'!A15),"")</f>
        <v>31</v>
      </c>
      <c r="D15" s="92">
        <f t="shared" si="6"/>
        <v>362</v>
      </c>
      <c r="E15" s="109">
        <f t="shared" si="0"/>
        <v>392</v>
      </c>
      <c r="F15" s="110" t="str">
        <f>IFERROR(VLOOKUP(A15,'Danh sach ts du thi ksl2'!$AI$3:$AL$1120,4,0),"")</f>
        <v>TN</v>
      </c>
      <c r="G15" s="110">
        <f t="shared" si="1"/>
        <v>-1</v>
      </c>
      <c r="H15" s="94"/>
      <c r="I15" s="94"/>
      <c r="J15" s="92" t="e">
        <f t="shared" si="7"/>
        <v>#VALUE!</v>
      </c>
      <c r="K15" s="111">
        <v>27</v>
      </c>
      <c r="L15" s="111" t="e">
        <f t="shared" si="8"/>
        <v>#VALUE!</v>
      </c>
      <c r="M15" s="111" t="e">
        <f t="shared" si="9"/>
        <v>#VALUE!</v>
      </c>
      <c r="N15" s="94"/>
      <c r="O15" s="94"/>
      <c r="P15" s="94"/>
      <c r="Q15" s="97"/>
      <c r="R15" s="97"/>
      <c r="S15" s="97"/>
      <c r="T15" s="90">
        <f>INDEX('Danh sach ts du thi ksl2'!$AS$3:$AS$1120,MATCH('Phan phong'!A15,phong))</f>
        <v>3</v>
      </c>
      <c r="U15" s="90" t="str">
        <f t="shared" si="3"/>
        <v>k10+11</v>
      </c>
      <c r="V15" s="90"/>
    </row>
    <row r="16" spans="1:22" ht="49.5" hidden="1" customHeight="1" x14ac:dyDescent="0.2">
      <c r="A16" s="275">
        <v>13</v>
      </c>
      <c r="B16" s="109">
        <f t="shared" si="5"/>
        <v>30</v>
      </c>
      <c r="C16" s="109">
        <f>IF(COUNTIFS(phong,'Phan phong'!A16)&gt;0,COUNTIFS(phong,'Phan phong'!A16),"")</f>
        <v>31</v>
      </c>
      <c r="D16" s="275">
        <f>D15</f>
        <v>362</v>
      </c>
      <c r="E16" s="275">
        <f>E15</f>
        <v>392</v>
      </c>
      <c r="F16" s="110" t="str">
        <f>IFERROR(VLOOKUP(A16,'Danh sach ts du thi ksl2'!$AI$3:$AL$1120,4,0),"")</f>
        <v>TN</v>
      </c>
      <c r="G16" s="94">
        <f t="shared" si="1"/>
        <v>-1</v>
      </c>
      <c r="H16" s="94"/>
      <c r="I16" s="94"/>
      <c r="J16" s="92" t="e">
        <f t="shared" si="7"/>
        <v>#VALUE!</v>
      </c>
      <c r="K16" s="92" t="e">
        <f t="shared" si="2"/>
        <v>#VALUE!</v>
      </c>
      <c r="L16" s="92" t="e">
        <f t="shared" si="8"/>
        <v>#VALUE!</v>
      </c>
      <c r="M16" s="92" t="e">
        <f t="shared" si="9"/>
        <v>#VALUE!</v>
      </c>
      <c r="N16" s="94"/>
      <c r="O16" s="94"/>
      <c r="P16" s="94"/>
      <c r="Q16" s="97"/>
      <c r="R16" s="97"/>
      <c r="S16" s="276" t="s">
        <v>2119</v>
      </c>
      <c r="T16" s="90">
        <f>INDEX('Danh sach ts du thi ksl2'!$AS$3:$AS$1120,MATCH('Phan phong'!A16,phong))</f>
        <v>3</v>
      </c>
      <c r="U16" s="90" t="str">
        <f t="shared" si="3"/>
        <v>k10+11</v>
      </c>
      <c r="V16" s="90"/>
    </row>
    <row r="17" spans="1:22" ht="49.5" customHeight="1" x14ac:dyDescent="0.2">
      <c r="A17" s="92">
        <f>IF($A16&lt;$I$7,$A16+1,IF($A16&lt;$P$7+$I$7,$A16+1,""))</f>
        <v>14</v>
      </c>
      <c r="B17" s="92">
        <f t="shared" si="5"/>
        <v>30</v>
      </c>
      <c r="C17" s="92">
        <f>IF(COUNTIFS(phong,'Phan phong'!A17)&gt;0,COUNTIFS(phong,'Phan phong'!A17),"")</f>
        <v>30</v>
      </c>
      <c r="D17" s="92">
        <f>IFERROR(IF(C17="","",E16+1),"")</f>
        <v>393</v>
      </c>
      <c r="E17" s="92">
        <f t="shared" si="0"/>
        <v>422</v>
      </c>
      <c r="F17" s="94" t="str">
        <f>IFERROR(VLOOKUP(A17,'Danh sach ts du thi ksl2'!$AI$3:$AL$1120,4,0),"")</f>
        <v>TN</v>
      </c>
      <c r="G17" s="94">
        <f t="shared" si="1"/>
        <v>0</v>
      </c>
      <c r="H17" s="94"/>
      <c r="I17" s="94"/>
      <c r="J17" s="92" t="e">
        <f>IF($J16&gt;=$P$7,$J16+1,"")</f>
        <v>#VALUE!</v>
      </c>
      <c r="K17" s="92" t="e">
        <f t="shared" si="2"/>
        <v>#VALUE!</v>
      </c>
      <c r="L17" s="92" t="e">
        <f>IF(J17="","",M16+1)</f>
        <v>#VALUE!</v>
      </c>
      <c r="M17" s="92" t="e">
        <f t="shared" si="9"/>
        <v>#VALUE!</v>
      </c>
      <c r="N17" s="94"/>
      <c r="O17" s="94"/>
      <c r="P17" s="94"/>
      <c r="Q17" s="97"/>
      <c r="R17" s="97"/>
      <c r="S17" s="97"/>
      <c r="T17" s="90">
        <f>INDEX('Danh sach ts du thi ksl2'!$AS$3:$AS$1120,MATCH('Phan phong'!A17,phong))</f>
        <v>2</v>
      </c>
      <c r="U17" s="90" t="str">
        <f t="shared" si="3"/>
        <v>k12</v>
      </c>
      <c r="V17" s="90"/>
    </row>
    <row r="18" spans="1:22" ht="49.5" customHeight="1" x14ac:dyDescent="0.2">
      <c r="A18" s="92">
        <f t="shared" si="4"/>
        <v>15</v>
      </c>
      <c r="B18" s="92">
        <f t="shared" si="5"/>
        <v>30</v>
      </c>
      <c r="C18" s="92">
        <f>IF(COUNTIFS(phong,'Phan phong'!A18)&gt;0,COUNTIFS(phong,'Phan phong'!A18),"")</f>
        <v>30</v>
      </c>
      <c r="D18" s="92">
        <f t="shared" si="6"/>
        <v>423</v>
      </c>
      <c r="E18" s="92">
        <f t="shared" si="0"/>
        <v>452</v>
      </c>
      <c r="F18" s="94" t="str">
        <f>IFERROR(VLOOKUP(A18,'Danh sach ts du thi ksl2'!$AI$3:$AL$1120,4,0),"")</f>
        <v>TN</v>
      </c>
      <c r="G18" s="94">
        <f t="shared" si="1"/>
        <v>0</v>
      </c>
      <c r="H18" s="94"/>
      <c r="I18" s="94"/>
      <c r="J18" s="92" t="e">
        <f t="shared" si="7"/>
        <v>#VALUE!</v>
      </c>
      <c r="K18" s="92" t="e">
        <f t="shared" si="2"/>
        <v>#VALUE!</v>
      </c>
      <c r="L18" s="92" t="e">
        <f t="shared" si="8"/>
        <v>#VALUE!</v>
      </c>
      <c r="M18" s="92" t="e">
        <f t="shared" si="9"/>
        <v>#VALUE!</v>
      </c>
      <c r="N18" s="94"/>
      <c r="O18" s="94"/>
      <c r="P18" s="94"/>
      <c r="Q18" s="97"/>
      <c r="R18" s="97"/>
      <c r="S18" s="97"/>
      <c r="T18" s="90">
        <f>INDEX('Danh sach ts du thi ksl2'!$AS$3:$AS$1120,MATCH('Phan phong'!A18,phong))</f>
        <v>2</v>
      </c>
      <c r="U18" s="90" t="str">
        <f t="shared" si="3"/>
        <v>k12</v>
      </c>
      <c r="V18" s="90"/>
    </row>
    <row r="19" spans="1:22" ht="49.5" customHeight="1" x14ac:dyDescent="0.2">
      <c r="A19" s="92">
        <f t="shared" si="4"/>
        <v>16</v>
      </c>
      <c r="B19" s="92">
        <f t="shared" si="5"/>
        <v>30</v>
      </c>
      <c r="C19" s="109">
        <f>IF(COUNTIFS(phong,'Phan phong'!A19)&gt;0,COUNTIFS(phong,'Phan phong'!A19),"")</f>
        <v>30</v>
      </c>
      <c r="D19" s="92">
        <f t="shared" si="6"/>
        <v>453</v>
      </c>
      <c r="E19" s="109">
        <f t="shared" si="0"/>
        <v>482</v>
      </c>
      <c r="F19" s="110" t="str">
        <f>IFERROR(VLOOKUP(A19,'Danh sach ts du thi ksl2'!$AI$3:$AL$1120,4,0),"")</f>
        <v>TN</v>
      </c>
      <c r="G19" s="110">
        <f t="shared" si="1"/>
        <v>0</v>
      </c>
      <c r="H19" s="94"/>
      <c r="I19" s="94"/>
      <c r="J19" s="92" t="e">
        <f t="shared" si="7"/>
        <v>#VALUE!</v>
      </c>
      <c r="K19" s="92" t="e">
        <f t="shared" si="2"/>
        <v>#VALUE!</v>
      </c>
      <c r="L19" s="92" t="e">
        <f t="shared" si="8"/>
        <v>#VALUE!</v>
      </c>
      <c r="M19" s="92" t="e">
        <f t="shared" si="9"/>
        <v>#VALUE!</v>
      </c>
      <c r="N19" s="94"/>
      <c r="O19" s="94"/>
      <c r="P19" s="94"/>
      <c r="Q19" s="97"/>
      <c r="R19" s="97"/>
      <c r="S19" s="97"/>
      <c r="T19" s="90">
        <f>INDEX('Danh sach ts du thi ksl2'!$AS$3:$AS$1120,MATCH('Phan phong'!A19,phong))</f>
        <v>2</v>
      </c>
      <c r="U19" s="90" t="str">
        <f t="shared" si="3"/>
        <v>k12</v>
      </c>
      <c r="V19" s="90"/>
    </row>
    <row r="20" spans="1:22" ht="49.5" customHeight="1" x14ac:dyDescent="0.2">
      <c r="A20" s="92">
        <f t="shared" si="4"/>
        <v>17</v>
      </c>
      <c r="B20" s="92">
        <f t="shared" si="5"/>
        <v>30</v>
      </c>
      <c r="C20" s="92">
        <f>IF(COUNTIFS(phong,'Phan phong'!A20)&gt;0,COUNTIFS(phong,'Phan phong'!A20),"")</f>
        <v>23</v>
      </c>
      <c r="D20" s="92">
        <f t="shared" si="6"/>
        <v>483</v>
      </c>
      <c r="E20" s="92">
        <f t="shared" si="0"/>
        <v>505</v>
      </c>
      <c r="F20" s="94" t="str">
        <f>IFERROR(VLOOKUP(A20,'Danh sach ts du thi ksl2'!$AI$3:$AL$1120,4,0),"")</f>
        <v>TN</v>
      </c>
      <c r="G20" s="94">
        <f t="shared" si="1"/>
        <v>7</v>
      </c>
      <c r="H20" s="97"/>
      <c r="I20" s="97"/>
      <c r="J20" s="92" t="e">
        <f t="shared" si="7"/>
        <v>#VALUE!</v>
      </c>
      <c r="K20" s="92" t="e">
        <f t="shared" si="2"/>
        <v>#VALUE!</v>
      </c>
      <c r="L20" s="92" t="e">
        <f t="shared" si="8"/>
        <v>#VALUE!</v>
      </c>
      <c r="M20" s="92" t="e">
        <f t="shared" si="9"/>
        <v>#VALUE!</v>
      </c>
      <c r="N20" s="97"/>
      <c r="O20" s="97"/>
      <c r="P20" s="97"/>
      <c r="Q20" s="97"/>
      <c r="R20" s="97"/>
      <c r="S20" s="97"/>
      <c r="T20" s="90">
        <f>INDEX('Danh sach ts du thi ksl2'!$AS$3:$AS$1120,MATCH('Phan phong'!A20,phong))</f>
        <v>2</v>
      </c>
      <c r="U20" s="90" t="str">
        <f t="shared" si="3"/>
        <v>k12</v>
      </c>
      <c r="V20" s="90"/>
    </row>
    <row r="21" spans="1:22" ht="49.5" customHeight="1" x14ac:dyDescent="0.2">
      <c r="A21" s="92">
        <f t="shared" si="4"/>
        <v>18</v>
      </c>
      <c r="B21" s="92">
        <f t="shared" si="5"/>
        <v>29</v>
      </c>
      <c r="C21" s="92">
        <f>IF(COUNTIFS(phong,'Phan phong'!A21)&gt;0,COUNTIFS(phong,'Phan phong'!A21),"")</f>
        <v>29</v>
      </c>
      <c r="D21" s="92">
        <f t="shared" si="6"/>
        <v>506</v>
      </c>
      <c r="E21" s="92">
        <f t="shared" si="0"/>
        <v>534</v>
      </c>
      <c r="F21" s="94" t="str">
        <f>IFERROR(VLOOKUP(A21,'Danh sach ts du thi ksl2'!$AI$3:$AL$1120,4,0),"")</f>
        <v>XH</v>
      </c>
      <c r="G21" s="94">
        <f t="shared" si="1"/>
        <v>0</v>
      </c>
      <c r="H21" s="97"/>
      <c r="I21" s="97"/>
      <c r="J21" s="92" t="e">
        <f t="shared" si="7"/>
        <v>#VALUE!</v>
      </c>
      <c r="K21" s="92" t="e">
        <f t="shared" si="2"/>
        <v>#VALUE!</v>
      </c>
      <c r="L21" s="92" t="e">
        <f t="shared" si="8"/>
        <v>#VALUE!</v>
      </c>
      <c r="M21" s="92" t="e">
        <f t="shared" si="9"/>
        <v>#VALUE!</v>
      </c>
      <c r="N21" s="97"/>
      <c r="O21" s="97"/>
      <c r="P21" s="97"/>
      <c r="Q21" s="97"/>
      <c r="R21" s="97"/>
      <c r="S21" s="97"/>
      <c r="T21" s="90">
        <f>INDEX('Danh sach ts du thi ksl2'!$AS$3:$AS$1120,MATCH('Phan phong'!A21,phong))</f>
        <v>3</v>
      </c>
      <c r="U21" s="90" t="str">
        <f t="shared" si="3"/>
        <v>k10+11</v>
      </c>
      <c r="V21" s="90"/>
    </row>
    <row r="22" spans="1:22" ht="49.5" customHeight="1" x14ac:dyDescent="0.2">
      <c r="A22" s="92">
        <f t="shared" si="4"/>
        <v>19</v>
      </c>
      <c r="B22" s="92">
        <f t="shared" si="5"/>
        <v>29</v>
      </c>
      <c r="C22" s="92">
        <f>IF(COUNTIFS(phong,'Phan phong'!A22)&gt;0,COUNTIFS(phong,'Phan phong'!A22),"")</f>
        <v>29</v>
      </c>
      <c r="D22" s="92">
        <f t="shared" si="6"/>
        <v>535</v>
      </c>
      <c r="E22" s="92">
        <f t="shared" si="0"/>
        <v>563</v>
      </c>
      <c r="F22" s="94" t="str">
        <f>IFERROR(VLOOKUP(A22,'Danh sach ts du thi ksl2'!$AI$3:$AL$1120,4,0),"")</f>
        <v>XH</v>
      </c>
      <c r="G22" s="94">
        <f t="shared" si="1"/>
        <v>0</v>
      </c>
      <c r="H22" s="97"/>
      <c r="I22" s="97"/>
      <c r="J22" s="92" t="e">
        <f t="shared" si="7"/>
        <v>#VALUE!</v>
      </c>
      <c r="K22" s="92" t="e">
        <f t="shared" si="2"/>
        <v>#VALUE!</v>
      </c>
      <c r="L22" s="92" t="e">
        <f t="shared" si="8"/>
        <v>#VALUE!</v>
      </c>
      <c r="M22" s="92" t="e">
        <f t="shared" si="9"/>
        <v>#VALUE!</v>
      </c>
      <c r="N22" s="97"/>
      <c r="O22" s="97"/>
      <c r="P22" s="97"/>
      <c r="Q22" s="97"/>
      <c r="R22" s="97"/>
      <c r="S22" s="97"/>
      <c r="T22" s="90">
        <f>INDEX('Danh sach ts du thi ksl2'!$AS$3:$AS$1120,MATCH('Phan phong'!A22,phong))</f>
        <v>3</v>
      </c>
      <c r="U22" s="90" t="str">
        <f t="shared" si="3"/>
        <v>k10+11</v>
      </c>
      <c r="V22" s="90"/>
    </row>
    <row r="23" spans="1:22" ht="49.5" customHeight="1" x14ac:dyDescent="0.2">
      <c r="A23" s="92">
        <f t="shared" si="4"/>
        <v>20</v>
      </c>
      <c r="B23" s="92">
        <f t="shared" si="5"/>
        <v>29</v>
      </c>
      <c r="C23" s="92">
        <f>IF(COUNTIFS(phong,'Phan phong'!A23)&gt;0,COUNTIFS(phong,'Phan phong'!A23),"")</f>
        <v>29</v>
      </c>
      <c r="D23" s="92">
        <f t="shared" si="6"/>
        <v>564</v>
      </c>
      <c r="E23" s="92">
        <f t="shared" si="0"/>
        <v>592</v>
      </c>
      <c r="F23" s="94" t="str">
        <f>IFERROR(VLOOKUP(A23,'Danh sach ts du thi ksl2'!$AI$3:$AL$1120,4,0),"")</f>
        <v>XH</v>
      </c>
      <c r="G23" s="94">
        <f t="shared" si="1"/>
        <v>0</v>
      </c>
      <c r="H23" s="97"/>
      <c r="I23" s="97"/>
      <c r="J23" s="92" t="e">
        <f t="shared" si="7"/>
        <v>#VALUE!</v>
      </c>
      <c r="K23" s="92" t="e">
        <f t="shared" si="2"/>
        <v>#VALUE!</v>
      </c>
      <c r="L23" s="92" t="e">
        <f t="shared" si="8"/>
        <v>#VALUE!</v>
      </c>
      <c r="M23" s="92" t="e">
        <f t="shared" si="9"/>
        <v>#VALUE!</v>
      </c>
      <c r="N23" s="97"/>
      <c r="O23" s="97"/>
      <c r="P23" s="97"/>
      <c r="Q23" s="97"/>
      <c r="R23" s="97"/>
      <c r="S23" s="97"/>
      <c r="T23" s="90">
        <f>INDEX('Danh sach ts du thi ksl2'!$AS$3:$AS$1120,MATCH('Phan phong'!A23,phong))</f>
        <v>3</v>
      </c>
      <c r="U23" s="90" t="str">
        <f t="shared" si="3"/>
        <v>k10+11</v>
      </c>
      <c r="V23" s="90"/>
    </row>
    <row r="24" spans="1:22" ht="49.5" customHeight="1" x14ac:dyDescent="0.2">
      <c r="A24" s="92">
        <f t="shared" si="4"/>
        <v>21</v>
      </c>
      <c r="B24" s="92">
        <f t="shared" si="5"/>
        <v>29</v>
      </c>
      <c r="C24" s="92">
        <f>IF(COUNTIFS(phong,'Phan phong'!A24)&gt;0,COUNTIFS(phong,'Phan phong'!A24),"")</f>
        <v>29</v>
      </c>
      <c r="D24" s="92">
        <f t="shared" si="6"/>
        <v>593</v>
      </c>
      <c r="E24" s="92">
        <f t="shared" si="0"/>
        <v>621</v>
      </c>
      <c r="F24" s="94" t="str">
        <f>IFERROR(VLOOKUP(A24,'Danh sach ts du thi ksl2'!$AI$3:$AL$1120,4,0),"")</f>
        <v>XH</v>
      </c>
      <c r="G24" s="94">
        <f t="shared" si="1"/>
        <v>0</v>
      </c>
      <c r="H24" s="97"/>
      <c r="I24" s="97"/>
      <c r="J24" s="92" t="e">
        <f t="shared" si="7"/>
        <v>#VALUE!</v>
      </c>
      <c r="K24" s="92" t="e">
        <f t="shared" si="2"/>
        <v>#VALUE!</v>
      </c>
      <c r="L24" s="92" t="e">
        <f t="shared" si="8"/>
        <v>#VALUE!</v>
      </c>
      <c r="M24" s="92" t="e">
        <f t="shared" si="9"/>
        <v>#VALUE!</v>
      </c>
      <c r="N24" s="97"/>
      <c r="O24" s="97"/>
      <c r="P24" s="97"/>
      <c r="Q24" s="97"/>
      <c r="R24" s="97"/>
      <c r="S24" s="97"/>
      <c r="T24" s="90">
        <f>INDEX('Danh sach ts du thi ksl2'!$AS$3:$AS$1120,MATCH('Phan phong'!A24,phong))</f>
        <v>3</v>
      </c>
      <c r="U24" s="90" t="str">
        <f t="shared" si="3"/>
        <v>k10+11</v>
      </c>
      <c r="V24" s="90"/>
    </row>
    <row r="25" spans="1:22" ht="49.5" customHeight="1" x14ac:dyDescent="0.2">
      <c r="A25" s="92">
        <f t="shared" si="4"/>
        <v>22</v>
      </c>
      <c r="B25" s="92">
        <f t="shared" si="5"/>
        <v>29</v>
      </c>
      <c r="C25" s="92">
        <f>IF(COUNTIFS(phong,'Phan phong'!A25)&gt;0,COUNTIFS(phong,'Phan phong'!A25),"")</f>
        <v>29</v>
      </c>
      <c r="D25" s="92">
        <f t="shared" si="6"/>
        <v>622</v>
      </c>
      <c r="E25" s="92">
        <f t="shared" si="0"/>
        <v>650</v>
      </c>
      <c r="F25" s="94" t="str">
        <f>IFERROR(VLOOKUP(A25,'Danh sach ts du thi ksl2'!$AI$3:$AL$1120,4,0),"")</f>
        <v>XH</v>
      </c>
      <c r="G25" s="94">
        <f t="shared" si="1"/>
        <v>0</v>
      </c>
      <c r="H25" s="97"/>
      <c r="I25" s="97"/>
      <c r="J25" s="92" t="e">
        <f t="shared" si="7"/>
        <v>#VALUE!</v>
      </c>
      <c r="K25" s="92" t="e">
        <f t="shared" si="2"/>
        <v>#VALUE!</v>
      </c>
      <c r="L25" s="92" t="e">
        <f t="shared" si="8"/>
        <v>#VALUE!</v>
      </c>
      <c r="M25" s="92" t="e">
        <f t="shared" si="9"/>
        <v>#VALUE!</v>
      </c>
      <c r="N25" s="97"/>
      <c r="O25" s="97"/>
      <c r="P25" s="97"/>
      <c r="Q25" s="97"/>
      <c r="R25" s="97"/>
      <c r="S25" s="97"/>
      <c r="T25" s="90">
        <f>INDEX('Danh sach ts du thi ksl2'!$AS$3:$AS$1120,MATCH('Phan phong'!A25,phong))</f>
        <v>3</v>
      </c>
      <c r="U25" s="90" t="str">
        <f t="shared" si="3"/>
        <v>k10+11</v>
      </c>
      <c r="V25" s="90"/>
    </row>
    <row r="26" spans="1:22" ht="49.5" customHeight="1" x14ac:dyDescent="0.2">
      <c r="A26" s="92">
        <f t="shared" si="4"/>
        <v>23</v>
      </c>
      <c r="B26" s="92">
        <f t="shared" si="5"/>
        <v>29</v>
      </c>
      <c r="C26" s="92">
        <f>IF(COUNTIFS(phong,'Phan phong'!A26)&gt;0,COUNTIFS(phong,'Phan phong'!A26),"")</f>
        <v>29</v>
      </c>
      <c r="D26" s="92">
        <f t="shared" si="6"/>
        <v>651</v>
      </c>
      <c r="E26" s="92">
        <f t="shared" si="0"/>
        <v>679</v>
      </c>
      <c r="F26" s="94" t="str">
        <f>IFERROR(VLOOKUP(A26,'Danh sach ts du thi ksl2'!$AI$3:$AL$1120,4,0),"")</f>
        <v>XH</v>
      </c>
      <c r="G26" s="94">
        <f t="shared" si="1"/>
        <v>0</v>
      </c>
      <c r="H26" s="97"/>
      <c r="I26" s="97"/>
      <c r="J26" s="92" t="e">
        <f t="shared" si="7"/>
        <v>#VALUE!</v>
      </c>
      <c r="K26" s="92" t="e">
        <f t="shared" si="2"/>
        <v>#VALUE!</v>
      </c>
      <c r="L26" s="92" t="e">
        <f t="shared" si="8"/>
        <v>#VALUE!</v>
      </c>
      <c r="M26" s="92" t="e">
        <f t="shared" si="9"/>
        <v>#VALUE!</v>
      </c>
      <c r="N26" s="97"/>
      <c r="O26" s="97"/>
      <c r="P26" s="97"/>
      <c r="Q26" s="97"/>
      <c r="R26" s="97"/>
      <c r="S26" s="97"/>
      <c r="T26" s="90">
        <f>INDEX('Danh sach ts du thi ksl2'!$AS$3:$AS$1120,MATCH('Phan phong'!A26,phong))</f>
        <v>3</v>
      </c>
      <c r="U26" s="90" t="str">
        <f t="shared" si="3"/>
        <v>k10+11</v>
      </c>
      <c r="V26" s="90"/>
    </row>
    <row r="27" spans="1:22" ht="49.5" customHeight="1" x14ac:dyDescent="0.2">
      <c r="A27" s="92">
        <f t="shared" si="4"/>
        <v>24</v>
      </c>
      <c r="B27" s="92">
        <f t="shared" si="5"/>
        <v>29</v>
      </c>
      <c r="C27" s="92">
        <f>IF(COUNTIFS(phong,'Phan phong'!A27)&gt;0,COUNTIFS(phong,'Phan phong'!A27),"")</f>
        <v>29</v>
      </c>
      <c r="D27" s="92">
        <f t="shared" si="6"/>
        <v>680</v>
      </c>
      <c r="E27" s="92">
        <f t="shared" si="0"/>
        <v>708</v>
      </c>
      <c r="F27" s="94" t="str">
        <f>IFERROR(VLOOKUP(A27,'Danh sach ts du thi ksl2'!$AI$3:$AL$1120,4,0),"")</f>
        <v>XH</v>
      </c>
      <c r="G27" s="94">
        <f t="shared" si="1"/>
        <v>0</v>
      </c>
      <c r="H27" s="97"/>
      <c r="I27" s="97"/>
      <c r="J27" s="92" t="e">
        <f t="shared" si="7"/>
        <v>#VALUE!</v>
      </c>
      <c r="K27" s="92" t="e">
        <f t="shared" si="2"/>
        <v>#VALUE!</v>
      </c>
      <c r="L27" s="92" t="e">
        <f t="shared" si="8"/>
        <v>#VALUE!</v>
      </c>
      <c r="M27" s="92" t="e">
        <f t="shared" si="9"/>
        <v>#VALUE!</v>
      </c>
      <c r="N27" s="97"/>
      <c r="O27" s="97"/>
      <c r="P27" s="97"/>
      <c r="Q27" s="97"/>
      <c r="R27" s="97"/>
      <c r="S27" s="97"/>
      <c r="T27" s="90">
        <f>INDEX('Danh sach ts du thi ksl2'!$AS$3:$AS$1120,MATCH('Phan phong'!A27,phong))</f>
        <v>3</v>
      </c>
      <c r="U27" s="90" t="str">
        <f t="shared" si="3"/>
        <v>k10+11</v>
      </c>
      <c r="V27" s="90"/>
    </row>
    <row r="28" spans="1:22" ht="49.5" customHeight="1" x14ac:dyDescent="0.2">
      <c r="A28" s="92">
        <f t="shared" si="4"/>
        <v>25</v>
      </c>
      <c r="B28" s="92">
        <f t="shared" si="5"/>
        <v>29</v>
      </c>
      <c r="C28" s="92">
        <f>IF(COUNTIFS(phong,'Phan phong'!A28)&gt;0,COUNTIFS(phong,'Phan phong'!A28),"")</f>
        <v>29</v>
      </c>
      <c r="D28" s="92">
        <f t="shared" si="6"/>
        <v>709</v>
      </c>
      <c r="E28" s="92">
        <f t="shared" si="0"/>
        <v>737</v>
      </c>
      <c r="F28" s="94" t="str">
        <f>IFERROR(VLOOKUP(A28,'Danh sach ts du thi ksl2'!$AI$3:$AL$1120,4,0),"")</f>
        <v>XH</v>
      </c>
      <c r="G28" s="94">
        <f t="shared" si="1"/>
        <v>0</v>
      </c>
      <c r="H28" s="97"/>
      <c r="I28" s="97"/>
      <c r="J28" s="92" t="e">
        <f t="shared" si="7"/>
        <v>#VALUE!</v>
      </c>
      <c r="K28" s="92" t="e">
        <f t="shared" si="2"/>
        <v>#VALUE!</v>
      </c>
      <c r="L28" s="92" t="e">
        <f t="shared" si="8"/>
        <v>#VALUE!</v>
      </c>
      <c r="M28" s="92" t="e">
        <f t="shared" si="9"/>
        <v>#VALUE!</v>
      </c>
      <c r="N28" s="97"/>
      <c r="O28" s="97"/>
      <c r="P28" s="97"/>
      <c r="Q28" s="97"/>
      <c r="R28" s="97"/>
      <c r="S28" s="97"/>
      <c r="T28" s="90">
        <f>INDEX('Danh sach ts du thi ksl2'!$AS$3:$AS$1120,MATCH('Phan phong'!A28,phong))</f>
        <v>3</v>
      </c>
      <c r="U28" s="90" t="str">
        <f t="shared" si="3"/>
        <v>k10+11</v>
      </c>
      <c r="V28" s="90"/>
    </row>
    <row r="29" spans="1:22" ht="49.5" customHeight="1" x14ac:dyDescent="0.2">
      <c r="A29" s="92">
        <f t="shared" si="4"/>
        <v>26</v>
      </c>
      <c r="B29" s="92">
        <f t="shared" si="5"/>
        <v>29</v>
      </c>
      <c r="C29" s="92">
        <f>IF(COUNTIFS(phong,'Phan phong'!A29)&gt;0,COUNTIFS(phong,'Phan phong'!A29),"")</f>
        <v>29</v>
      </c>
      <c r="D29" s="92">
        <f t="shared" si="6"/>
        <v>738</v>
      </c>
      <c r="E29" s="92">
        <f t="shared" si="0"/>
        <v>766</v>
      </c>
      <c r="F29" s="94" t="str">
        <f>IFERROR(VLOOKUP(A29,'Danh sach ts du thi ksl2'!$AI$3:$AL$1120,4,0),"")</f>
        <v>XH</v>
      </c>
      <c r="G29" s="94">
        <f t="shared" si="1"/>
        <v>0</v>
      </c>
      <c r="H29" s="97"/>
      <c r="I29" s="97"/>
      <c r="J29" s="92" t="e">
        <f t="shared" si="7"/>
        <v>#VALUE!</v>
      </c>
      <c r="K29" s="92" t="e">
        <f t="shared" si="2"/>
        <v>#VALUE!</v>
      </c>
      <c r="L29" s="92" t="e">
        <f t="shared" si="8"/>
        <v>#VALUE!</v>
      </c>
      <c r="M29" s="92" t="e">
        <f t="shared" si="9"/>
        <v>#VALUE!</v>
      </c>
      <c r="N29" s="97"/>
      <c r="O29" s="97"/>
      <c r="P29" s="97"/>
      <c r="Q29" s="97"/>
      <c r="R29" s="97"/>
      <c r="S29" s="97"/>
      <c r="T29" s="90">
        <f>INDEX('Danh sach ts du thi ksl2'!$AS$3:$AS$1120,MATCH('Phan phong'!A29,phong))</f>
        <v>3</v>
      </c>
      <c r="U29" s="90" t="str">
        <f t="shared" si="3"/>
        <v>k10+11</v>
      </c>
      <c r="V29" s="90"/>
    </row>
    <row r="30" spans="1:22" ht="49.5" customHeight="1" x14ac:dyDescent="0.2">
      <c r="A30" s="92">
        <f t="shared" si="4"/>
        <v>27</v>
      </c>
      <c r="B30" s="92">
        <f t="shared" si="5"/>
        <v>29</v>
      </c>
      <c r="C30" s="92">
        <f>IF(COUNTIFS(phong,'Phan phong'!A30)&gt;0,COUNTIFS(phong,'Phan phong'!A30),"")</f>
        <v>29</v>
      </c>
      <c r="D30" s="92">
        <f t="shared" si="6"/>
        <v>767</v>
      </c>
      <c r="E30" s="92">
        <f t="shared" si="0"/>
        <v>795</v>
      </c>
      <c r="F30" s="94" t="str">
        <f>IFERROR(VLOOKUP(A30,'Danh sach ts du thi ksl2'!$AI$3:$AL$1120,4,0),"")</f>
        <v>XH</v>
      </c>
      <c r="G30" s="94">
        <f t="shared" si="1"/>
        <v>0</v>
      </c>
      <c r="H30" s="97"/>
      <c r="I30" s="97"/>
      <c r="J30" s="92" t="e">
        <f t="shared" si="7"/>
        <v>#VALUE!</v>
      </c>
      <c r="K30" s="92" t="e">
        <f t="shared" si="2"/>
        <v>#VALUE!</v>
      </c>
      <c r="L30" s="92" t="e">
        <f t="shared" si="8"/>
        <v>#VALUE!</v>
      </c>
      <c r="M30" s="92" t="e">
        <f t="shared" si="9"/>
        <v>#VALUE!</v>
      </c>
      <c r="N30" s="97"/>
      <c r="O30" s="97"/>
      <c r="P30" s="97"/>
      <c r="Q30" s="97"/>
      <c r="R30" s="97"/>
      <c r="S30" s="97"/>
      <c r="T30" s="90">
        <f>INDEX('Danh sach ts du thi ksl2'!$AS$3:$AS$1120,MATCH('Phan phong'!A30,phong))</f>
        <v>3</v>
      </c>
      <c r="U30" s="90" t="str">
        <f t="shared" si="3"/>
        <v>k10+11</v>
      </c>
      <c r="V30" s="90"/>
    </row>
    <row r="31" spans="1:22" ht="49.5" customHeight="1" x14ac:dyDescent="0.2">
      <c r="A31" s="92">
        <f t="shared" si="4"/>
        <v>28</v>
      </c>
      <c r="B31" s="92">
        <f t="shared" si="5"/>
        <v>29</v>
      </c>
      <c r="C31" s="92">
        <f>IF(COUNTIFS(phong,'Phan phong'!A31)&gt;0,COUNTIFS(phong,'Phan phong'!A31),"")</f>
        <v>29</v>
      </c>
      <c r="D31" s="92">
        <f t="shared" si="6"/>
        <v>796</v>
      </c>
      <c r="E31" s="92">
        <f t="shared" si="0"/>
        <v>824</v>
      </c>
      <c r="F31" s="94" t="str">
        <f>IFERROR(VLOOKUP(A31,'Danh sach ts du thi ksl2'!$AI$3:$AL$1120,4,0),"")</f>
        <v>XH</v>
      </c>
      <c r="G31" s="94">
        <f t="shared" si="1"/>
        <v>0</v>
      </c>
      <c r="H31" s="97"/>
      <c r="I31" s="97"/>
      <c r="J31" s="92" t="e">
        <f t="shared" si="7"/>
        <v>#VALUE!</v>
      </c>
      <c r="K31" s="92" t="e">
        <f t="shared" si="2"/>
        <v>#VALUE!</v>
      </c>
      <c r="L31" s="92" t="e">
        <f t="shared" si="8"/>
        <v>#VALUE!</v>
      </c>
      <c r="M31" s="92" t="e">
        <f t="shared" si="9"/>
        <v>#VALUE!</v>
      </c>
      <c r="N31" s="97"/>
      <c r="O31" s="97"/>
      <c r="P31" s="97"/>
      <c r="Q31" s="97"/>
      <c r="R31" s="97"/>
      <c r="S31" s="97"/>
      <c r="T31" s="90">
        <f>INDEX('Danh sach ts du thi ksl2'!$AS$3:$AS$1120,MATCH('Phan phong'!A31,phong))</f>
        <v>3</v>
      </c>
      <c r="U31" s="90" t="str">
        <f t="shared" si="3"/>
        <v>k10+11</v>
      </c>
      <c r="V31" s="90"/>
    </row>
    <row r="32" spans="1:22" ht="49.5" customHeight="1" x14ac:dyDescent="0.2">
      <c r="A32" s="92">
        <f t="shared" si="4"/>
        <v>29</v>
      </c>
      <c r="B32" s="92">
        <f t="shared" si="5"/>
        <v>29</v>
      </c>
      <c r="C32" s="92">
        <f>IF(COUNTIFS(phong,'Phan phong'!A32)&gt;0,COUNTIFS(phong,'Phan phong'!A32),"")</f>
        <v>29</v>
      </c>
      <c r="D32" s="92">
        <f t="shared" si="6"/>
        <v>825</v>
      </c>
      <c r="E32" s="92">
        <f t="shared" si="0"/>
        <v>853</v>
      </c>
      <c r="F32" s="94" t="str">
        <f>IFERROR(VLOOKUP(A32,'Danh sach ts du thi ksl2'!$AI$3:$AL$1120,4,0),"")</f>
        <v>XH</v>
      </c>
      <c r="G32" s="94">
        <f t="shared" si="1"/>
        <v>0</v>
      </c>
      <c r="H32" s="97"/>
      <c r="I32" s="97"/>
      <c r="J32" s="92" t="e">
        <f t="shared" si="7"/>
        <v>#VALUE!</v>
      </c>
      <c r="K32" s="92" t="e">
        <f t="shared" si="2"/>
        <v>#VALUE!</v>
      </c>
      <c r="L32" s="92" t="e">
        <f t="shared" si="8"/>
        <v>#VALUE!</v>
      </c>
      <c r="M32" s="92" t="e">
        <f t="shared" si="9"/>
        <v>#VALUE!</v>
      </c>
      <c r="N32" s="97"/>
      <c r="O32" s="97"/>
      <c r="P32" s="97"/>
      <c r="Q32" s="97"/>
      <c r="R32" s="97"/>
      <c r="S32" s="97"/>
      <c r="T32" s="90">
        <f>INDEX('Danh sach ts du thi ksl2'!$AS$3:$AS$1120,MATCH('Phan phong'!A32,phong))</f>
        <v>3</v>
      </c>
      <c r="U32" s="90" t="str">
        <f t="shared" si="3"/>
        <v>k10+11</v>
      </c>
      <c r="V32" s="90"/>
    </row>
    <row r="33" spans="1:22" ht="49.5" customHeight="1" x14ac:dyDescent="0.2">
      <c r="A33" s="109">
        <f t="shared" si="4"/>
        <v>30</v>
      </c>
      <c r="B33" s="92">
        <f t="shared" si="5"/>
        <v>29</v>
      </c>
      <c r="C33" s="109">
        <f>IF(COUNTIFS(phong,'Phan phong'!A33)&gt;0,COUNTIFS(phong,'Phan phong'!A33),"")</f>
        <v>29</v>
      </c>
      <c r="D33" s="109">
        <f t="shared" si="6"/>
        <v>854</v>
      </c>
      <c r="E33" s="109">
        <f t="shared" si="0"/>
        <v>882</v>
      </c>
      <c r="F33" s="110" t="str">
        <f>IFERROR(VLOOKUP(A33,'Danh sach ts du thi ksl2'!$AI$3:$AL$1120,4,0),"")</f>
        <v>XH</v>
      </c>
      <c r="G33" s="110">
        <f t="shared" si="1"/>
        <v>0</v>
      </c>
      <c r="H33" s="97"/>
      <c r="I33" s="97"/>
      <c r="J33" s="92" t="e">
        <f t="shared" si="7"/>
        <v>#VALUE!</v>
      </c>
      <c r="K33" s="92" t="e">
        <f t="shared" si="2"/>
        <v>#VALUE!</v>
      </c>
      <c r="L33" s="92" t="e">
        <f t="shared" si="8"/>
        <v>#VALUE!</v>
      </c>
      <c r="M33" s="92" t="e">
        <f t="shared" si="9"/>
        <v>#VALUE!</v>
      </c>
      <c r="N33" s="97"/>
      <c r="O33" s="97"/>
      <c r="P33" s="97"/>
      <c r="Q33" s="97"/>
      <c r="R33" s="97"/>
      <c r="S33" s="97"/>
      <c r="T33" s="90">
        <f>INDEX('Danh sach ts du thi ksl2'!$AS$3:$AS$1120,MATCH('Phan phong'!A33,phong))</f>
        <v>3</v>
      </c>
      <c r="U33" s="90" t="str">
        <f t="shared" si="3"/>
        <v>k10+11</v>
      </c>
      <c r="V33" s="90"/>
    </row>
    <row r="34" spans="1:22" ht="49.5" customHeight="1" x14ac:dyDescent="0.2">
      <c r="A34" s="109">
        <f t="shared" si="4"/>
        <v>31</v>
      </c>
      <c r="B34" s="109">
        <f t="shared" si="5"/>
        <v>29</v>
      </c>
      <c r="C34" s="109">
        <f>IF(COUNTIFS(phong,'Phan phong'!A34)&gt;0,COUNTIFS(phong,'Phan phong'!A34),"")</f>
        <v>23</v>
      </c>
      <c r="D34" s="109">
        <f t="shared" si="6"/>
        <v>883</v>
      </c>
      <c r="E34" s="109">
        <f t="shared" si="0"/>
        <v>905</v>
      </c>
      <c r="F34" s="110" t="str">
        <f>IFERROR(VLOOKUP(A34,'Danh sach ts du thi ksl2'!$AI$3:$AL$1120,4,0),"")</f>
        <v>XH</v>
      </c>
      <c r="G34" s="94">
        <f t="shared" si="1"/>
        <v>6</v>
      </c>
      <c r="H34" s="97"/>
      <c r="I34" s="97"/>
      <c r="J34" s="92" t="e">
        <f t="shared" si="7"/>
        <v>#VALUE!</v>
      </c>
      <c r="K34" s="92" t="e">
        <f t="shared" ref="K34:K39" si="10">IF(J34="","",$I$6)</f>
        <v>#VALUE!</v>
      </c>
      <c r="L34" s="92" t="e">
        <f t="shared" si="8"/>
        <v>#VALUE!</v>
      </c>
      <c r="M34" s="92" t="e">
        <f t="shared" si="9"/>
        <v>#VALUE!</v>
      </c>
      <c r="N34" s="97"/>
      <c r="O34" s="97"/>
      <c r="P34" s="97"/>
      <c r="Q34" s="97"/>
      <c r="R34" s="97"/>
      <c r="S34" s="97"/>
      <c r="T34" s="90">
        <f>INDEX('Danh sach ts du thi ksl2'!$AS$3:$AS$1120,MATCH('Phan phong'!A34,phong))</f>
        <v>3</v>
      </c>
      <c r="U34" s="90" t="str">
        <f t="shared" si="3"/>
        <v>k10+11</v>
      </c>
      <c r="V34" s="90"/>
    </row>
    <row r="35" spans="1:22" ht="49.5" customHeight="1" x14ac:dyDescent="0.2">
      <c r="A35" s="92">
        <f t="shared" si="4"/>
        <v>32</v>
      </c>
      <c r="B35" s="92">
        <f t="shared" si="5"/>
        <v>27</v>
      </c>
      <c r="C35" s="92">
        <f>IF(COUNTIFS(phong,'Phan phong'!A35)&gt;0,COUNTIFS(phong,'Phan phong'!A35),"")</f>
        <v>27</v>
      </c>
      <c r="D35" s="92">
        <f t="shared" si="6"/>
        <v>906</v>
      </c>
      <c r="E35" s="92">
        <f t="shared" si="0"/>
        <v>932</v>
      </c>
      <c r="F35" s="94" t="str">
        <f>IFERROR(VLOOKUP(A35,'Danh sach ts du thi ksl2'!$AI$3:$AL$1120,4,0),"")</f>
        <v>XH</v>
      </c>
      <c r="G35" s="94">
        <f t="shared" si="1"/>
        <v>0</v>
      </c>
      <c r="H35" s="97"/>
      <c r="I35" s="97"/>
      <c r="J35" s="92" t="e">
        <f t="shared" si="7"/>
        <v>#VALUE!</v>
      </c>
      <c r="K35" s="92" t="e">
        <f t="shared" si="10"/>
        <v>#VALUE!</v>
      </c>
      <c r="L35" s="92" t="e">
        <f t="shared" si="8"/>
        <v>#VALUE!</v>
      </c>
      <c r="M35" s="92" t="e">
        <f t="shared" si="9"/>
        <v>#VALUE!</v>
      </c>
      <c r="N35" s="97"/>
      <c r="O35" s="97"/>
      <c r="P35" s="97"/>
      <c r="Q35" s="97"/>
      <c r="R35" s="97"/>
      <c r="S35" s="97"/>
      <c r="T35" s="90">
        <f>INDEX('Danh sach ts du thi ksl2'!$AS$3:$AS$1120,MATCH('Phan phong'!A35,phong))</f>
        <v>2</v>
      </c>
      <c r="U35" s="90" t="str">
        <f t="shared" si="3"/>
        <v>k12</v>
      </c>
      <c r="V35" s="90"/>
    </row>
    <row r="36" spans="1:22" ht="49.5" customHeight="1" x14ac:dyDescent="0.2">
      <c r="A36" s="92">
        <f t="shared" si="4"/>
        <v>33</v>
      </c>
      <c r="B36" s="92">
        <f t="shared" si="5"/>
        <v>27</v>
      </c>
      <c r="C36" s="92">
        <f>IF(COUNTIFS(phong,'Phan phong'!A36)&gt;0,COUNTIFS(phong,'Phan phong'!A36),"")</f>
        <v>27</v>
      </c>
      <c r="D36" s="92">
        <f t="shared" si="6"/>
        <v>933</v>
      </c>
      <c r="E36" s="92">
        <f t="shared" si="0"/>
        <v>959</v>
      </c>
      <c r="F36" s="94" t="str">
        <f>IFERROR(VLOOKUP(A36,'Danh sach ts du thi ksl2'!$AI$3:$AL$1120,4,0),"")</f>
        <v>XH</v>
      </c>
      <c r="G36" s="94">
        <f t="shared" si="1"/>
        <v>0</v>
      </c>
      <c r="H36" s="97"/>
      <c r="I36" s="97"/>
      <c r="J36" s="92" t="e">
        <f t="shared" si="7"/>
        <v>#VALUE!</v>
      </c>
      <c r="K36" s="92" t="e">
        <f t="shared" si="10"/>
        <v>#VALUE!</v>
      </c>
      <c r="L36" s="92" t="e">
        <f t="shared" si="8"/>
        <v>#VALUE!</v>
      </c>
      <c r="M36" s="92" t="e">
        <f t="shared" si="9"/>
        <v>#VALUE!</v>
      </c>
      <c r="N36" s="97"/>
      <c r="O36" s="97"/>
      <c r="P36" s="97"/>
      <c r="Q36" s="97"/>
      <c r="R36" s="97"/>
      <c r="S36" s="97"/>
      <c r="T36" s="90">
        <f>INDEX('Danh sach ts du thi ksl2'!$AS$3:$AS$1120,MATCH('Phan phong'!A36,phong))</f>
        <v>2</v>
      </c>
      <c r="U36" s="90" t="str">
        <f t="shared" si="3"/>
        <v>k12</v>
      </c>
      <c r="V36" s="90"/>
    </row>
    <row r="37" spans="1:22" ht="49.5" customHeight="1" x14ac:dyDescent="0.2">
      <c r="A37" s="92">
        <f t="shared" si="4"/>
        <v>34</v>
      </c>
      <c r="B37" s="92">
        <f t="shared" si="5"/>
        <v>27</v>
      </c>
      <c r="C37" s="92">
        <f>IF(COUNTIFS(phong,'Phan phong'!A37)&gt;0,COUNTIFS(phong,'Phan phong'!A37),"")</f>
        <v>27</v>
      </c>
      <c r="D37" s="92">
        <f t="shared" si="6"/>
        <v>960</v>
      </c>
      <c r="E37" s="92">
        <f t="shared" si="0"/>
        <v>986</v>
      </c>
      <c r="F37" s="94" t="str">
        <f>IFERROR(VLOOKUP(A37,'Danh sach ts du thi ksl2'!$AI$3:$AL$1120,4,0),"")</f>
        <v>XH</v>
      </c>
      <c r="G37" s="94">
        <f t="shared" si="1"/>
        <v>0</v>
      </c>
      <c r="H37" s="97"/>
      <c r="I37" s="97"/>
      <c r="J37" s="92" t="e">
        <f t="shared" si="7"/>
        <v>#VALUE!</v>
      </c>
      <c r="K37" s="92" t="e">
        <f t="shared" si="10"/>
        <v>#VALUE!</v>
      </c>
      <c r="L37" s="92" t="e">
        <f t="shared" si="8"/>
        <v>#VALUE!</v>
      </c>
      <c r="M37" s="92" t="e">
        <f t="shared" si="9"/>
        <v>#VALUE!</v>
      </c>
      <c r="N37" s="97"/>
      <c r="O37" s="97"/>
      <c r="P37" s="97"/>
      <c r="Q37" s="97"/>
      <c r="R37" s="97"/>
      <c r="S37" s="97"/>
      <c r="T37" s="90">
        <f>INDEX('Danh sach ts du thi ksl2'!$AS$3:$AS$1120,MATCH('Phan phong'!A37,phong))</f>
        <v>2</v>
      </c>
      <c r="U37" s="90" t="str">
        <f t="shared" si="3"/>
        <v>k12</v>
      </c>
      <c r="V37" s="90"/>
    </row>
    <row r="38" spans="1:22" ht="49.5" customHeight="1" x14ac:dyDescent="0.2">
      <c r="A38" s="92">
        <f t="shared" si="4"/>
        <v>35</v>
      </c>
      <c r="B38" s="92">
        <f t="shared" si="5"/>
        <v>27</v>
      </c>
      <c r="C38" s="92">
        <f>IF(COUNTIFS(phong,'Phan phong'!A38)&gt;0,COUNTIFS(phong,'Phan phong'!A38),"")</f>
        <v>27</v>
      </c>
      <c r="D38" s="92">
        <f t="shared" si="6"/>
        <v>987</v>
      </c>
      <c r="E38" s="92">
        <f t="shared" si="0"/>
        <v>1013</v>
      </c>
      <c r="F38" s="94" t="str">
        <f>IFERROR(VLOOKUP(A38,'Danh sach ts du thi ksl2'!$AI$3:$AL$1120,4,0),"")</f>
        <v>XH</v>
      </c>
      <c r="G38" s="94">
        <f t="shared" si="1"/>
        <v>0</v>
      </c>
      <c r="H38" s="97"/>
      <c r="I38" s="97"/>
      <c r="J38" s="92" t="e">
        <f t="shared" si="7"/>
        <v>#VALUE!</v>
      </c>
      <c r="K38" s="92" t="e">
        <f t="shared" si="10"/>
        <v>#VALUE!</v>
      </c>
      <c r="L38" s="92" t="e">
        <f t="shared" si="8"/>
        <v>#VALUE!</v>
      </c>
      <c r="M38" s="92" t="e">
        <f t="shared" si="9"/>
        <v>#VALUE!</v>
      </c>
      <c r="N38" s="97"/>
      <c r="O38" s="97"/>
      <c r="P38" s="97"/>
      <c r="Q38" s="97"/>
      <c r="R38" s="97"/>
      <c r="S38" s="97"/>
      <c r="T38" s="90">
        <f>INDEX('Danh sach ts du thi ksl2'!$AS$3:$AS$1120,MATCH('Phan phong'!A38,phong))</f>
        <v>2</v>
      </c>
      <c r="U38" s="90" t="str">
        <f t="shared" si="3"/>
        <v>k12</v>
      </c>
      <c r="V38" s="90"/>
    </row>
    <row r="39" spans="1:22" ht="49.5" customHeight="1" x14ac:dyDescent="0.2">
      <c r="A39" s="92">
        <f t="shared" si="4"/>
        <v>36</v>
      </c>
      <c r="B39" s="92">
        <f t="shared" si="5"/>
        <v>27</v>
      </c>
      <c r="C39" s="92">
        <f>IF(COUNTIFS(phong,'Phan phong'!A39)&gt;0,COUNTIFS(phong,'Phan phong'!A39),"")</f>
        <v>27</v>
      </c>
      <c r="D39" s="92">
        <f t="shared" si="6"/>
        <v>1014</v>
      </c>
      <c r="E39" s="92">
        <f t="shared" si="0"/>
        <v>1040</v>
      </c>
      <c r="F39" s="94" t="str">
        <f>IFERROR(VLOOKUP(A39,'Danh sach ts du thi ksl2'!$AI$3:$AL$1120,4,0),"")</f>
        <v>XH</v>
      </c>
      <c r="G39" s="94">
        <f t="shared" si="1"/>
        <v>0</v>
      </c>
      <c r="H39" s="97"/>
      <c r="I39" s="97"/>
      <c r="J39" s="92" t="e">
        <f t="shared" si="7"/>
        <v>#VALUE!</v>
      </c>
      <c r="K39" s="92" t="e">
        <f t="shared" si="10"/>
        <v>#VALUE!</v>
      </c>
      <c r="L39" s="92" t="e">
        <f t="shared" si="8"/>
        <v>#VALUE!</v>
      </c>
      <c r="M39" s="92" t="e">
        <f t="shared" si="9"/>
        <v>#VALUE!</v>
      </c>
      <c r="N39" s="97"/>
      <c r="O39" s="97"/>
      <c r="P39" s="97"/>
      <c r="Q39" s="97"/>
      <c r="R39" s="97"/>
      <c r="S39" s="97"/>
      <c r="T39" s="90">
        <f>INDEX('Danh sach ts du thi ksl2'!$AS$3:$AS$1120,MATCH('Phan phong'!A39,phong))</f>
        <v>2</v>
      </c>
      <c r="U39" s="90" t="str">
        <f t="shared" si="3"/>
        <v>k12</v>
      </c>
      <c r="V39" s="90"/>
    </row>
    <row r="40" spans="1:22" ht="49.5" customHeight="1" x14ac:dyDescent="0.2">
      <c r="A40" s="92">
        <f t="shared" si="4"/>
        <v>37</v>
      </c>
      <c r="B40" s="92">
        <f t="shared" si="5"/>
        <v>27</v>
      </c>
      <c r="C40" s="92">
        <f>IF(COUNTIFS(phong,'Phan phong'!A40)&gt;0,COUNTIFS(phong,'Phan phong'!A40),"")</f>
        <v>27</v>
      </c>
      <c r="D40" s="92">
        <f t="shared" si="6"/>
        <v>1041</v>
      </c>
      <c r="E40" s="92">
        <f t="shared" si="0"/>
        <v>1067</v>
      </c>
      <c r="F40" s="94" t="str">
        <f>IFERROR(VLOOKUP(A40,'Danh sach ts du thi ksl2'!$AI$3:$AL$1120,4,0),"")</f>
        <v>XH</v>
      </c>
      <c r="G40" s="94">
        <f t="shared" si="1"/>
        <v>0</v>
      </c>
      <c r="H40" s="97"/>
      <c r="I40" s="97"/>
      <c r="J40" s="97"/>
      <c r="K40" s="97"/>
      <c r="L40" s="97"/>
      <c r="M40" s="97"/>
      <c r="N40" s="97"/>
      <c r="O40" s="97"/>
      <c r="P40" s="97"/>
      <c r="Q40" s="97"/>
      <c r="R40" s="97"/>
      <c r="S40" s="97"/>
      <c r="T40" s="90">
        <f>INDEX('Danh sach ts du thi ksl2'!$AS$3:$AS$1120,MATCH('Phan phong'!A40,phong))</f>
        <v>2</v>
      </c>
      <c r="U40" s="90" t="str">
        <f t="shared" si="3"/>
        <v>k12</v>
      </c>
      <c r="V40" s="90"/>
    </row>
    <row r="41" spans="1:22" ht="49.5" customHeight="1" x14ac:dyDescent="0.2">
      <c r="A41" s="109">
        <f t="shared" si="4"/>
        <v>38</v>
      </c>
      <c r="B41" s="109">
        <f t="shared" si="5"/>
        <v>27</v>
      </c>
      <c r="C41" s="109">
        <f>IF(COUNTIFS(phong,'Phan phong'!A41)&gt;0,COUNTIFS(phong,'Phan phong'!A41),"")</f>
        <v>27</v>
      </c>
      <c r="D41" s="109">
        <f t="shared" si="6"/>
        <v>1068</v>
      </c>
      <c r="E41" s="109">
        <f t="shared" si="0"/>
        <v>1094</v>
      </c>
      <c r="F41" s="110" t="str">
        <f>IFERROR(VLOOKUP(A41,'Danh sach ts du thi ksl2'!$AI$3:$AL$1120,4,0),"")</f>
        <v>XH</v>
      </c>
      <c r="G41" s="110">
        <f t="shared" si="1"/>
        <v>0</v>
      </c>
      <c r="H41" s="97"/>
      <c r="I41" s="97"/>
      <c r="J41" s="97"/>
      <c r="K41" s="97"/>
      <c r="L41" s="97"/>
      <c r="M41" s="97"/>
      <c r="N41" s="97"/>
      <c r="O41" s="97"/>
      <c r="P41" s="97"/>
      <c r="Q41" s="97"/>
      <c r="R41" s="97"/>
      <c r="S41" s="97"/>
      <c r="T41" s="90">
        <f>INDEX('Danh sach ts du thi ksl2'!$AS$3:$AS$1120,MATCH('Phan phong'!A41,phong))</f>
        <v>2</v>
      </c>
      <c r="U41" s="90" t="str">
        <f t="shared" si="3"/>
        <v>k12</v>
      </c>
      <c r="V41" s="90"/>
    </row>
    <row r="42" spans="1:22" ht="15.75" x14ac:dyDescent="0.25">
      <c r="A42" s="309">
        <f t="shared" si="4"/>
        <v>39</v>
      </c>
      <c r="B42" s="109">
        <f t="shared" si="5"/>
        <v>27</v>
      </c>
      <c r="C42" s="309">
        <f>IF(COUNTIFS(phong,'Phan phong'!A42)&gt;0,COUNTIFS(phong,'Phan phong'!A42),"")</f>
        <v>24</v>
      </c>
      <c r="D42" s="309">
        <f t="shared" si="6"/>
        <v>1095</v>
      </c>
      <c r="E42" s="309">
        <f t="shared" si="0"/>
        <v>1118</v>
      </c>
      <c r="F42" s="310" t="str">
        <f>IFERROR(VLOOKUP(A42,'Danh sach ts du thi ksl2'!$AI$3:$AL$1120,4,0),"")</f>
        <v>XH</v>
      </c>
      <c r="G42" s="311">
        <f t="shared" si="1"/>
        <v>3</v>
      </c>
      <c r="H42" s="312"/>
      <c r="I42" s="312"/>
      <c r="J42" s="312"/>
      <c r="K42" s="312"/>
      <c r="L42" s="312"/>
      <c r="M42" s="312"/>
      <c r="N42" s="312"/>
      <c r="O42" s="312"/>
      <c r="P42" s="312"/>
      <c r="Q42" s="312"/>
      <c r="R42" s="312"/>
      <c r="S42" s="312"/>
      <c r="T42" s="90">
        <f>INDEX('Danh sach ts du thi ksl2'!$AS$3:$AS$1120,MATCH('Phan phong'!A42,phong))</f>
        <v>2</v>
      </c>
      <c r="U42" s="90" t="str">
        <f t="shared" si="3"/>
        <v>k12</v>
      </c>
      <c r="V42" s="90"/>
    </row>
    <row r="43" spans="1:22" ht="15.75" x14ac:dyDescent="0.25">
      <c r="A43" s="313" t="str">
        <f t="shared" si="4"/>
        <v/>
      </c>
      <c r="B43" s="92" t="str">
        <f t="shared" si="5"/>
        <v/>
      </c>
      <c r="C43" s="313" t="str">
        <f>IF(COUNTIFS(phong,'Phan phong'!A43)&gt;0,COUNTIFS(phong,'Phan phong'!A43),"")</f>
        <v/>
      </c>
      <c r="D43" s="313" t="str">
        <f t="shared" si="6"/>
        <v/>
      </c>
      <c r="E43" s="313" t="str">
        <f t="shared" si="0"/>
        <v/>
      </c>
      <c r="F43" s="314" t="str">
        <f>IFERROR(VLOOKUP(A43,'Danh sach ts du thi ksl2'!$AI$3:$AL$1120,4,0),"")</f>
        <v/>
      </c>
      <c r="G43" s="315" t="str">
        <f t="shared" si="1"/>
        <v/>
      </c>
      <c r="H43" s="312"/>
      <c r="I43" s="312"/>
      <c r="J43" s="312"/>
      <c r="K43" s="312"/>
      <c r="L43" s="312"/>
      <c r="M43" s="312"/>
      <c r="N43" s="312"/>
      <c r="O43" s="312"/>
      <c r="P43" s="312"/>
      <c r="Q43" s="312"/>
      <c r="R43" s="312"/>
      <c r="S43" s="312"/>
      <c r="T43" s="90"/>
      <c r="U43" s="90"/>
      <c r="V43" s="90"/>
    </row>
    <row r="44" spans="1:22" ht="15.75" x14ac:dyDescent="0.25">
      <c r="A44" s="313" t="str">
        <f t="shared" si="4"/>
        <v/>
      </c>
      <c r="B44" s="92" t="str">
        <f t="shared" si="5"/>
        <v/>
      </c>
      <c r="C44" s="313" t="str">
        <f>IF(COUNTIFS(phong,'Phan phong'!A44)&gt;0,COUNTIFS(phong,'Phan phong'!A44),"")</f>
        <v/>
      </c>
      <c r="D44" s="313" t="str">
        <f t="shared" si="6"/>
        <v/>
      </c>
      <c r="E44" s="313" t="str">
        <f t="shared" si="0"/>
        <v/>
      </c>
      <c r="F44" s="314" t="str">
        <f>IFERROR(VLOOKUP(A44,'Danh sach ts du thi ksl2'!$AI$3:$AL$1120,4,0),"")</f>
        <v/>
      </c>
      <c r="G44" s="315" t="str">
        <f t="shared" si="1"/>
        <v/>
      </c>
      <c r="H44" s="312"/>
      <c r="I44" s="312"/>
      <c r="J44" s="312"/>
      <c r="K44" s="312"/>
      <c r="L44" s="312"/>
      <c r="M44" s="312"/>
      <c r="N44" s="312"/>
      <c r="O44" s="312"/>
      <c r="P44" s="312"/>
      <c r="Q44" s="312"/>
      <c r="R44" s="312"/>
      <c r="S44" s="312"/>
      <c r="T44" s="90"/>
      <c r="U44" s="90"/>
      <c r="V44" s="90"/>
    </row>
    <row r="45" spans="1:22" ht="15.75" x14ac:dyDescent="0.25">
      <c r="A45" s="313" t="str">
        <f t="shared" si="4"/>
        <v/>
      </c>
      <c r="B45" s="92" t="str">
        <f t="shared" si="5"/>
        <v/>
      </c>
      <c r="C45" s="313" t="str">
        <f>IF(COUNTIFS(phong,'Phan phong'!A45)&gt;0,COUNTIFS(phong,'Phan phong'!A45),"")</f>
        <v/>
      </c>
      <c r="D45" s="313" t="str">
        <f t="shared" si="6"/>
        <v/>
      </c>
      <c r="E45" s="313" t="str">
        <f t="shared" si="0"/>
        <v/>
      </c>
      <c r="F45" s="314" t="str">
        <f>IFERROR(VLOOKUP(A45,'Danh sach ts du thi ksl2'!$AI$3:$AL$1120,4,0),"")</f>
        <v/>
      </c>
      <c r="G45" s="315" t="str">
        <f t="shared" si="1"/>
        <v/>
      </c>
      <c r="H45" s="312"/>
      <c r="I45" s="312"/>
      <c r="J45" s="312"/>
      <c r="K45" s="312"/>
      <c r="L45" s="312"/>
      <c r="M45" s="312"/>
      <c r="N45" s="312"/>
      <c r="O45" s="312"/>
      <c r="P45" s="312"/>
      <c r="Q45" s="312"/>
      <c r="R45" s="312"/>
      <c r="S45" s="312"/>
      <c r="T45" s="90"/>
      <c r="U45" s="90"/>
      <c r="V45" s="90"/>
    </row>
    <row r="46" spans="1:22" ht="15.75" x14ac:dyDescent="0.25">
      <c r="A46" s="313" t="str">
        <f t="shared" si="4"/>
        <v/>
      </c>
      <c r="B46" s="92" t="str">
        <f t="shared" si="5"/>
        <v/>
      </c>
      <c r="C46" s="313" t="str">
        <f>IF(COUNTIFS(phong,'Phan phong'!A46)&gt;0,COUNTIFS(phong,'Phan phong'!A46),"")</f>
        <v/>
      </c>
      <c r="D46" s="313" t="str">
        <f t="shared" si="6"/>
        <v/>
      </c>
      <c r="E46" s="313" t="str">
        <f t="shared" si="0"/>
        <v/>
      </c>
      <c r="F46" s="314" t="str">
        <f>IFERROR(VLOOKUP(A46,'Danh sach ts du thi ksl2'!$AI$3:$AL$1120,4,0),"")</f>
        <v/>
      </c>
      <c r="G46" s="315" t="str">
        <f t="shared" si="1"/>
        <v/>
      </c>
      <c r="H46" s="312"/>
      <c r="I46" s="312"/>
      <c r="J46" s="312"/>
      <c r="K46" s="312"/>
      <c r="L46" s="312"/>
      <c r="M46" s="312"/>
      <c r="N46" s="312"/>
      <c r="O46" s="312"/>
      <c r="P46" s="312"/>
      <c r="Q46" s="312"/>
      <c r="R46" s="312"/>
      <c r="S46" s="312"/>
      <c r="T46" s="90"/>
      <c r="U46" s="90"/>
      <c r="V46" s="90"/>
    </row>
    <row r="47" spans="1:22" ht="15.75" x14ac:dyDescent="0.25">
      <c r="A47" s="313" t="str">
        <f t="shared" si="4"/>
        <v/>
      </c>
      <c r="B47" s="92" t="str">
        <f t="shared" si="5"/>
        <v/>
      </c>
      <c r="C47" s="313" t="str">
        <f>IF(COUNTIFS(phong,'Phan phong'!A47)&gt;0,COUNTIFS(phong,'Phan phong'!A47),"")</f>
        <v/>
      </c>
      <c r="D47" s="313" t="str">
        <f t="shared" si="6"/>
        <v/>
      </c>
      <c r="E47" s="313" t="str">
        <f t="shared" si="0"/>
        <v/>
      </c>
      <c r="F47" s="314" t="str">
        <f>IFERROR(VLOOKUP(A47,'Danh sach ts du thi ksl2'!$AI$3:$AL$1120,4,0),"")</f>
        <v/>
      </c>
      <c r="G47" s="315" t="str">
        <f t="shared" si="1"/>
        <v/>
      </c>
      <c r="H47" s="312"/>
      <c r="I47" s="312"/>
      <c r="J47" s="312"/>
      <c r="K47" s="312"/>
      <c r="L47" s="312"/>
      <c r="M47" s="312"/>
      <c r="N47" s="312"/>
      <c r="O47" s="312"/>
      <c r="P47" s="312"/>
      <c r="Q47" s="312"/>
      <c r="R47" s="312"/>
      <c r="S47" s="312"/>
      <c r="T47" s="90"/>
      <c r="U47" s="90"/>
      <c r="V47" s="90"/>
    </row>
    <row r="48" spans="1:22" ht="15.75" x14ac:dyDescent="0.25">
      <c r="A48" s="313" t="str">
        <f t="shared" si="4"/>
        <v/>
      </c>
      <c r="B48" s="92" t="str">
        <f t="shared" si="5"/>
        <v/>
      </c>
      <c r="C48" s="313" t="str">
        <f>IF(COUNTIFS(phong,'Phan phong'!A48)&gt;0,COUNTIFS(phong,'Phan phong'!A48),"")</f>
        <v/>
      </c>
      <c r="D48" s="313" t="str">
        <f t="shared" si="6"/>
        <v/>
      </c>
      <c r="E48" s="313" t="str">
        <f t="shared" si="0"/>
        <v/>
      </c>
      <c r="F48" s="314" t="str">
        <f>IFERROR(VLOOKUP(A48,'Danh sach ts du thi ksl2'!$AI$3:$AL$1120,4,0),"")</f>
        <v/>
      </c>
      <c r="G48" s="315" t="str">
        <f t="shared" si="1"/>
        <v/>
      </c>
      <c r="H48" s="312"/>
      <c r="I48" s="312"/>
      <c r="J48" s="312"/>
      <c r="K48" s="312"/>
      <c r="L48" s="312"/>
      <c r="M48" s="312"/>
      <c r="N48" s="312"/>
      <c r="O48" s="312"/>
      <c r="P48" s="312"/>
      <c r="Q48" s="312"/>
      <c r="R48" s="312"/>
      <c r="S48" s="312"/>
      <c r="T48" s="90"/>
      <c r="U48" s="90"/>
      <c r="V48" s="90"/>
    </row>
    <row r="49" spans="1:22" ht="15.75" x14ac:dyDescent="0.25">
      <c r="A49" s="313" t="str">
        <f t="shared" si="4"/>
        <v/>
      </c>
      <c r="B49" s="92" t="str">
        <f t="shared" si="5"/>
        <v/>
      </c>
      <c r="C49" s="313" t="str">
        <f>IF(COUNTIFS(phong,'Phan phong'!A49)&gt;0,COUNTIFS(phong,'Phan phong'!A49),"")</f>
        <v/>
      </c>
      <c r="D49" s="313" t="str">
        <f t="shared" si="6"/>
        <v/>
      </c>
      <c r="E49" s="313" t="str">
        <f t="shared" si="0"/>
        <v/>
      </c>
      <c r="F49" s="314" t="str">
        <f>IFERROR(VLOOKUP(A49,'Danh sach ts du thi ksl2'!$AI$3:$AL$1120,4,0),"")</f>
        <v/>
      </c>
      <c r="G49" s="315" t="str">
        <f t="shared" si="1"/>
        <v/>
      </c>
      <c r="H49" s="312"/>
      <c r="I49" s="312"/>
      <c r="J49" s="312"/>
      <c r="K49" s="312"/>
      <c r="L49" s="312"/>
      <c r="M49" s="312"/>
      <c r="N49" s="312"/>
      <c r="O49" s="312"/>
      <c r="P49" s="312"/>
      <c r="Q49" s="312"/>
      <c r="R49" s="312"/>
      <c r="S49" s="312"/>
      <c r="T49" s="90"/>
      <c r="U49" s="90"/>
      <c r="V49" s="90"/>
    </row>
    <row r="50" spans="1:22" ht="15.75" x14ac:dyDescent="0.25">
      <c r="A50" s="313" t="str">
        <f t="shared" si="4"/>
        <v/>
      </c>
      <c r="B50" s="92" t="str">
        <f t="shared" si="5"/>
        <v/>
      </c>
      <c r="C50" s="313" t="str">
        <f>IF(COUNTIFS(phong,'Phan phong'!A50)&gt;0,COUNTIFS(phong,'Phan phong'!A50),"")</f>
        <v/>
      </c>
      <c r="D50" s="313" t="str">
        <f t="shared" si="6"/>
        <v/>
      </c>
      <c r="E50" s="313" t="str">
        <f t="shared" si="0"/>
        <v/>
      </c>
      <c r="F50" s="314" t="str">
        <f>IFERROR(VLOOKUP(A50,'Danh sach ts du thi ksl2'!$AI$3:$AL$1120,4,0),"")</f>
        <v/>
      </c>
      <c r="G50" s="315" t="str">
        <f t="shared" si="1"/>
        <v/>
      </c>
      <c r="H50" s="312"/>
      <c r="I50" s="312"/>
      <c r="J50" s="312"/>
      <c r="K50" s="312"/>
      <c r="L50" s="312"/>
      <c r="M50" s="312"/>
      <c r="N50" s="312"/>
      <c r="O50" s="312"/>
      <c r="P50" s="312"/>
      <c r="Q50" s="312"/>
      <c r="R50" s="312"/>
      <c r="S50" s="312"/>
    </row>
    <row r="51" spans="1:22" x14ac:dyDescent="0.2">
      <c r="A51" s="316"/>
      <c r="B51" s="316"/>
      <c r="C51" s="316"/>
      <c r="D51" s="316"/>
      <c r="E51" s="316"/>
      <c r="F51" s="316"/>
      <c r="G51" s="317"/>
      <c r="H51" s="316"/>
      <c r="I51" s="316"/>
      <c r="J51" s="316"/>
      <c r="K51" s="316"/>
      <c r="L51" s="316"/>
      <c r="M51" s="316"/>
      <c r="N51" s="316"/>
      <c r="O51" s="316"/>
      <c r="P51" s="312"/>
      <c r="Q51" s="312"/>
      <c r="R51" s="312"/>
      <c r="S51" s="312"/>
    </row>
  </sheetData>
  <sheetProtection algorithmName="SHA-512" hashValue="keCK5EG4MXDDRleYNRWJLxAEULhOa3Uk8Vc/RAhbuiF4ToGUE+AKgx1DiJ5jHcp7/ehydQWvXA0NEtISXeMlvQ==" saltValue="qIYg9CjzdXOLGxdPFJDUxA==" spinCount="100000" sheet="1" objects="1" scenarios="1"/>
  <mergeCells count="4">
    <mergeCell ref="J1:P1"/>
    <mergeCell ref="R1:S1"/>
    <mergeCell ref="H1:I1"/>
    <mergeCell ref="A1:E1"/>
  </mergeCells>
  <conditionalFormatting sqref="A2:E50">
    <cfRule type="cellIs" dxfId="1" priority="2" stopIfTrue="1" operator="notEqual">
      <formula>""</formula>
    </cfRule>
  </conditionalFormatting>
  <conditionalFormatting sqref="J2:M39">
    <cfRule type="cellIs" dxfId="0" priority="1" stopIfTrue="1" operator="notEqual">
      <formula>""</formula>
    </cfRule>
  </conditionalFormatting>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N119"/>
  <sheetViews>
    <sheetView showWhiteSpace="0" zoomScaleNormal="100" zoomScaleSheetLayoutView="100" workbookViewId="0">
      <selection activeCell="A2" sqref="A2:L118"/>
    </sheetView>
  </sheetViews>
  <sheetFormatPr defaultColWidth="5.28515625" defaultRowHeight="12.75" x14ac:dyDescent="0.2"/>
  <cols>
    <col min="1" max="1" width="13.85546875" style="3" customWidth="1"/>
    <col min="2" max="2" width="7.28515625" style="3" hidden="1" customWidth="1"/>
    <col min="3" max="3" width="20.7109375" style="1" customWidth="1"/>
    <col min="4" max="4" width="16" style="1" customWidth="1"/>
    <col min="5" max="5" width="16.140625" style="1" hidden="1" customWidth="1"/>
    <col min="6" max="6" width="12.28515625" style="1" hidden="1" customWidth="1"/>
    <col min="7" max="7" width="12.5703125" style="1" customWidth="1"/>
    <col min="8" max="8" width="15.7109375" style="1" customWidth="1"/>
    <col min="9" max="9" width="11.42578125" style="1" customWidth="1"/>
    <col min="10" max="10" width="5.42578125" style="1" hidden="1" customWidth="1"/>
    <col min="11" max="11" width="0" style="1" hidden="1" customWidth="1"/>
    <col min="12" max="16384" width="5.28515625" style="1"/>
  </cols>
  <sheetData>
    <row r="1" spans="1:14" s="2" customFormat="1" ht="33" customHeight="1" x14ac:dyDescent="0.2">
      <c r="A1" s="46" t="s">
        <v>274</v>
      </c>
      <c r="B1" s="46" t="s">
        <v>313</v>
      </c>
      <c r="C1" s="46" t="s">
        <v>278</v>
      </c>
      <c r="D1" s="47" t="s">
        <v>312</v>
      </c>
      <c r="E1" s="22" t="s">
        <v>1534</v>
      </c>
      <c r="F1" s="22" t="s">
        <v>316</v>
      </c>
      <c r="G1" s="48" t="s">
        <v>1543</v>
      </c>
      <c r="H1" s="344" t="s">
        <v>1545</v>
      </c>
      <c r="I1" s="345"/>
      <c r="J1" s="56"/>
    </row>
    <row r="2" spans="1:14" s="2" customFormat="1" ht="16.5" customHeight="1" x14ac:dyDescent="0.2">
      <c r="A2" s="340" t="s">
        <v>279</v>
      </c>
      <c r="B2" s="267">
        <v>1</v>
      </c>
      <c r="C2" s="267" t="s">
        <v>310</v>
      </c>
      <c r="D2" s="268">
        <f>SUMPRODUCT(--(phong=$B2),--(dembai=0))</f>
        <v>19</v>
      </c>
      <c r="E2" s="341" t="s">
        <v>1535</v>
      </c>
      <c r="F2" s="268" t="str">
        <f>RIGHT(C2,"1")</f>
        <v>0</v>
      </c>
      <c r="G2" s="113" t="s">
        <v>1544</v>
      </c>
      <c r="H2" s="114" t="s">
        <v>1540</v>
      </c>
      <c r="I2" s="114">
        <f>SUMIFS($D$2:$D$118,$F$2:$F$118,"0",$G$2:$G$118,"TN")</f>
        <v>192</v>
      </c>
      <c r="J2" s="113"/>
      <c r="K2" s="113"/>
      <c r="L2" s="115"/>
      <c r="M2" s="115"/>
      <c r="N2" s="115"/>
    </row>
    <row r="3" spans="1:14" s="2" customFormat="1" ht="16.5" customHeight="1" x14ac:dyDescent="0.2">
      <c r="A3" s="340"/>
      <c r="B3" s="267">
        <v>1</v>
      </c>
      <c r="C3" s="267" t="s">
        <v>311</v>
      </c>
      <c r="D3" s="268">
        <f>SUMPRODUCT(--(phong=$B3),--(dembai=1))</f>
        <v>11</v>
      </c>
      <c r="E3" s="341"/>
      <c r="F3" s="268" t="str">
        <f t="shared" ref="F3:F66" si="0">RIGHT(C3,"1")</f>
        <v>1</v>
      </c>
      <c r="G3" s="113" t="s">
        <v>1544</v>
      </c>
      <c r="H3" s="114" t="s">
        <v>1539</v>
      </c>
      <c r="I3" s="114">
        <f>SUMIFS($D$2:$D$118,$F$2:$F$118,"1",$G$2:$G$118,"TN")</f>
        <v>200</v>
      </c>
      <c r="J3" s="113"/>
      <c r="K3" s="113"/>
      <c r="L3" s="115"/>
      <c r="M3" s="115"/>
      <c r="N3" s="115"/>
    </row>
    <row r="4" spans="1:14" s="2" customFormat="1" ht="16.5" customHeight="1" x14ac:dyDescent="0.2">
      <c r="A4" s="340"/>
      <c r="B4" s="267">
        <v>1</v>
      </c>
      <c r="C4" s="267" t="s">
        <v>1467</v>
      </c>
      <c r="D4" s="268">
        <f>SUMPRODUCT(--(phong=$B4),--(dembai=2))</f>
        <v>0</v>
      </c>
      <c r="E4" s="341"/>
      <c r="F4" s="268" t="str">
        <f t="shared" si="0"/>
        <v>2</v>
      </c>
      <c r="G4" s="113" t="s">
        <v>1544</v>
      </c>
      <c r="H4" s="114" t="s">
        <v>2106</v>
      </c>
      <c r="I4" s="114">
        <f>SUMIFS($D$2:$D$118,$F$2:$F$118,"2",$G$2:$G$118,"TN")</f>
        <v>113</v>
      </c>
      <c r="J4" s="113"/>
      <c r="K4" s="113"/>
      <c r="L4" s="115"/>
      <c r="M4" s="115"/>
      <c r="N4" s="115"/>
    </row>
    <row r="5" spans="1:14" s="2" customFormat="1" ht="16.5" customHeight="1" x14ac:dyDescent="0.2">
      <c r="A5" s="340" t="s">
        <v>280</v>
      </c>
      <c r="B5" s="267">
        <v>2</v>
      </c>
      <c r="C5" s="267" t="s">
        <v>310</v>
      </c>
      <c r="D5" s="268">
        <f>SUMPRODUCT(--(phong=$B5),--(dembai=0))</f>
        <v>14</v>
      </c>
      <c r="E5" s="341"/>
      <c r="F5" s="268" t="str">
        <f t="shared" si="0"/>
        <v>0</v>
      </c>
      <c r="G5" s="113" t="s">
        <v>1544</v>
      </c>
      <c r="H5" s="114" t="s">
        <v>1541</v>
      </c>
      <c r="I5" s="114">
        <f>SUMIFS($D$2:$D$118,$F$2:$F$118,"0",$G$2:$G$118,"XH")</f>
        <v>217</v>
      </c>
      <c r="J5" s="113"/>
      <c r="K5" s="113"/>
      <c r="L5" s="115"/>
      <c r="M5" s="115"/>
      <c r="N5" s="115"/>
    </row>
    <row r="6" spans="1:14" s="2" customFormat="1" ht="16.5" customHeight="1" x14ac:dyDescent="0.2">
      <c r="A6" s="340"/>
      <c r="B6" s="267">
        <v>2</v>
      </c>
      <c r="C6" s="267" t="s">
        <v>311</v>
      </c>
      <c r="D6" s="268">
        <f>SUMPRODUCT(--(phong=$B6),--(dembai=1))</f>
        <v>16</v>
      </c>
      <c r="E6" s="341"/>
      <c r="F6" s="268" t="str">
        <f t="shared" si="0"/>
        <v>1</v>
      </c>
      <c r="G6" s="113" t="s">
        <v>1544</v>
      </c>
      <c r="H6" s="114" t="s">
        <v>1542</v>
      </c>
      <c r="I6" s="114">
        <f>SUMIFS($D$2:$D$118,$F$2:$F$118,"1",$G$2:$G$118,"XH")</f>
        <v>183</v>
      </c>
      <c r="J6" s="113"/>
      <c r="K6" s="113"/>
      <c r="L6" s="115"/>
      <c r="M6" s="115"/>
      <c r="N6" s="115"/>
    </row>
    <row r="7" spans="1:14" s="2" customFormat="1" ht="16.5" customHeight="1" x14ac:dyDescent="0.2">
      <c r="A7" s="340"/>
      <c r="B7" s="267">
        <v>2</v>
      </c>
      <c r="C7" s="267" t="s">
        <v>1467</v>
      </c>
      <c r="D7" s="268">
        <f>SUMPRODUCT(--(phong=$B7),--(dembai=2))</f>
        <v>0</v>
      </c>
      <c r="E7" s="341"/>
      <c r="F7" s="268" t="str">
        <f t="shared" si="0"/>
        <v>2</v>
      </c>
      <c r="G7" s="113" t="s">
        <v>1544</v>
      </c>
      <c r="H7" s="114" t="s">
        <v>2107</v>
      </c>
      <c r="I7" s="114">
        <f>SUMIFS($D$2:$D$118,$F$2:$F$118,"2",$G$2:$G$118,"XH")</f>
        <v>213</v>
      </c>
      <c r="J7" s="113"/>
      <c r="K7" s="113"/>
      <c r="L7" s="115"/>
      <c r="M7" s="115"/>
      <c r="N7" s="115"/>
    </row>
    <row r="8" spans="1:14" s="2" customFormat="1" ht="16.5" customHeight="1" x14ac:dyDescent="0.2">
      <c r="A8" s="340" t="s">
        <v>281</v>
      </c>
      <c r="B8" s="267">
        <v>3</v>
      </c>
      <c r="C8" s="267" t="s">
        <v>310</v>
      </c>
      <c r="D8" s="268">
        <f>SUMPRODUCT(--(phong=$B8),--(dembai=0))</f>
        <v>11</v>
      </c>
      <c r="E8" s="341"/>
      <c r="F8" s="268" t="str">
        <f t="shared" si="0"/>
        <v>0</v>
      </c>
      <c r="G8" s="113" t="s">
        <v>1544</v>
      </c>
      <c r="H8" s="113"/>
      <c r="I8" s="113"/>
      <c r="J8" s="113"/>
      <c r="K8" s="113"/>
      <c r="L8" s="115"/>
      <c r="M8" s="115"/>
      <c r="N8" s="115"/>
    </row>
    <row r="9" spans="1:14" s="2" customFormat="1" ht="16.5" customHeight="1" x14ac:dyDescent="0.2">
      <c r="A9" s="340"/>
      <c r="B9" s="267">
        <v>3</v>
      </c>
      <c r="C9" s="267" t="s">
        <v>311</v>
      </c>
      <c r="D9" s="268">
        <f>SUMPRODUCT(--(phong=$B9),--(dembai=1))</f>
        <v>19</v>
      </c>
      <c r="E9" s="341"/>
      <c r="F9" s="268" t="str">
        <f t="shared" si="0"/>
        <v>1</v>
      </c>
      <c r="G9" s="113" t="s">
        <v>1544</v>
      </c>
      <c r="H9" s="113"/>
      <c r="I9" s="113"/>
      <c r="J9" s="113"/>
      <c r="K9" s="113"/>
      <c r="L9" s="115"/>
      <c r="M9" s="115"/>
      <c r="N9" s="115"/>
    </row>
    <row r="10" spans="1:14" s="2" customFormat="1" ht="16.5" customHeight="1" x14ac:dyDescent="0.2">
      <c r="A10" s="340"/>
      <c r="B10" s="267">
        <v>3</v>
      </c>
      <c r="C10" s="267" t="s">
        <v>1467</v>
      </c>
      <c r="D10" s="268">
        <f>SUMPRODUCT(--(phong=$B10),--(dembai=2))</f>
        <v>0</v>
      </c>
      <c r="E10" s="341"/>
      <c r="F10" s="268" t="str">
        <f t="shared" si="0"/>
        <v>2</v>
      </c>
      <c r="G10" s="113" t="s">
        <v>1544</v>
      </c>
      <c r="H10" s="113"/>
      <c r="I10" s="113"/>
      <c r="J10" s="113"/>
      <c r="K10" s="113"/>
      <c r="L10" s="115"/>
      <c r="M10" s="115"/>
      <c r="N10" s="115"/>
    </row>
    <row r="11" spans="1:14" s="2" customFormat="1" ht="16.5" customHeight="1" x14ac:dyDescent="0.2">
      <c r="A11" s="340" t="s">
        <v>282</v>
      </c>
      <c r="B11" s="267">
        <v>4</v>
      </c>
      <c r="C11" s="267" t="s">
        <v>310</v>
      </c>
      <c r="D11" s="268">
        <f>SUMPRODUCT(--(phong=$B11),--(dembai=0))</f>
        <v>13</v>
      </c>
      <c r="E11" s="341"/>
      <c r="F11" s="268" t="str">
        <f t="shared" si="0"/>
        <v>0</v>
      </c>
      <c r="G11" s="113" t="s">
        <v>1544</v>
      </c>
      <c r="H11" s="113"/>
      <c r="I11" s="113"/>
      <c r="J11" s="113"/>
      <c r="K11" s="113"/>
      <c r="L11" s="115"/>
      <c r="M11" s="115"/>
      <c r="N11" s="115"/>
    </row>
    <row r="12" spans="1:14" s="2" customFormat="1" ht="16.5" customHeight="1" x14ac:dyDescent="0.2">
      <c r="A12" s="340"/>
      <c r="B12" s="267">
        <v>4</v>
      </c>
      <c r="C12" s="267" t="s">
        <v>311</v>
      </c>
      <c r="D12" s="268">
        <f>SUMPRODUCT(--(phong=$B12),--(dembai=1))</f>
        <v>17</v>
      </c>
      <c r="E12" s="341"/>
      <c r="F12" s="268" t="str">
        <f t="shared" si="0"/>
        <v>1</v>
      </c>
      <c r="G12" s="113" t="s">
        <v>1544</v>
      </c>
      <c r="H12" s="113"/>
      <c r="I12" s="113"/>
      <c r="J12" s="113"/>
      <c r="K12" s="113"/>
      <c r="L12" s="115"/>
      <c r="M12" s="115"/>
      <c r="N12" s="115"/>
    </row>
    <row r="13" spans="1:14" s="2" customFormat="1" ht="16.5" customHeight="1" x14ac:dyDescent="0.2">
      <c r="A13" s="340"/>
      <c r="B13" s="267">
        <v>4</v>
      </c>
      <c r="C13" s="267" t="s">
        <v>1467</v>
      </c>
      <c r="D13" s="268">
        <f>SUMPRODUCT(--(phong=$B13),--(dembai=2))</f>
        <v>0</v>
      </c>
      <c r="E13" s="341"/>
      <c r="F13" s="268" t="str">
        <f t="shared" si="0"/>
        <v>2</v>
      </c>
      <c r="G13" s="113" t="s">
        <v>1544</v>
      </c>
      <c r="H13" s="113"/>
      <c r="I13" s="113"/>
      <c r="J13" s="113"/>
      <c r="K13" s="113"/>
      <c r="L13" s="115"/>
      <c r="M13" s="115"/>
      <c r="N13" s="115"/>
    </row>
    <row r="14" spans="1:14" s="2" customFormat="1" ht="16.5" customHeight="1" x14ac:dyDescent="0.2">
      <c r="A14" s="340" t="s">
        <v>277</v>
      </c>
      <c r="B14" s="267">
        <v>5</v>
      </c>
      <c r="C14" s="267" t="s">
        <v>310</v>
      </c>
      <c r="D14" s="268">
        <f>SUMPRODUCT(--(phong=$B14),--(dembai=0))</f>
        <v>17</v>
      </c>
      <c r="E14" s="341"/>
      <c r="F14" s="268" t="str">
        <f t="shared" si="0"/>
        <v>0</v>
      </c>
      <c r="G14" s="113" t="s">
        <v>1544</v>
      </c>
      <c r="H14" s="113"/>
      <c r="I14" s="113"/>
      <c r="J14" s="113"/>
      <c r="K14" s="113"/>
      <c r="L14" s="115"/>
      <c r="M14" s="115"/>
      <c r="N14" s="115"/>
    </row>
    <row r="15" spans="1:14" s="2" customFormat="1" ht="16.5" customHeight="1" x14ac:dyDescent="0.2">
      <c r="A15" s="340"/>
      <c r="B15" s="267">
        <v>5</v>
      </c>
      <c r="C15" s="267" t="s">
        <v>311</v>
      </c>
      <c r="D15" s="268">
        <f>SUMPRODUCT(--(phong=$B15),--(dembai=1))</f>
        <v>13</v>
      </c>
      <c r="E15" s="341"/>
      <c r="F15" s="268" t="str">
        <f t="shared" si="0"/>
        <v>1</v>
      </c>
      <c r="G15" s="113" t="s">
        <v>1544</v>
      </c>
      <c r="H15" s="113"/>
      <c r="I15" s="113"/>
      <c r="J15" s="113"/>
      <c r="K15" s="113"/>
      <c r="L15" s="115"/>
      <c r="M15" s="115"/>
      <c r="N15" s="115"/>
    </row>
    <row r="16" spans="1:14" s="2" customFormat="1" ht="16.5" customHeight="1" x14ac:dyDescent="0.2">
      <c r="A16" s="340"/>
      <c r="B16" s="267">
        <v>5</v>
      </c>
      <c r="C16" s="267" t="s">
        <v>1467</v>
      </c>
      <c r="D16" s="268">
        <f>SUMPRODUCT(--(phong=$B16),--(dembai=2))</f>
        <v>0</v>
      </c>
      <c r="E16" s="341"/>
      <c r="F16" s="268" t="str">
        <f t="shared" si="0"/>
        <v>2</v>
      </c>
      <c r="G16" s="113" t="s">
        <v>1544</v>
      </c>
      <c r="H16" s="113"/>
      <c r="I16" s="113"/>
      <c r="J16" s="113"/>
      <c r="K16" s="113"/>
      <c r="L16" s="115"/>
      <c r="M16" s="115"/>
      <c r="N16" s="115"/>
    </row>
    <row r="17" spans="1:14" s="2" customFormat="1" ht="16.5" customHeight="1" x14ac:dyDescent="0.2">
      <c r="A17" s="340" t="s">
        <v>283</v>
      </c>
      <c r="B17" s="267">
        <v>6</v>
      </c>
      <c r="C17" s="267" t="s">
        <v>310</v>
      </c>
      <c r="D17" s="268">
        <f>SUMPRODUCT(--(phong=$B17),--(dembai=0))</f>
        <v>15</v>
      </c>
      <c r="E17" s="341"/>
      <c r="F17" s="268" t="str">
        <f t="shared" si="0"/>
        <v>0</v>
      </c>
      <c r="G17" s="113" t="s">
        <v>1544</v>
      </c>
      <c r="H17" s="113"/>
      <c r="I17" s="113"/>
      <c r="J17" s="113"/>
      <c r="K17" s="113"/>
      <c r="L17" s="115"/>
      <c r="M17" s="115"/>
      <c r="N17" s="115"/>
    </row>
    <row r="18" spans="1:14" s="2" customFormat="1" ht="16.5" customHeight="1" x14ac:dyDescent="0.2">
      <c r="A18" s="340"/>
      <c r="B18" s="267">
        <v>6</v>
      </c>
      <c r="C18" s="267" t="s">
        <v>311</v>
      </c>
      <c r="D18" s="268">
        <f>SUMPRODUCT(--(phong=$B18),--(dembai=1))</f>
        <v>15</v>
      </c>
      <c r="E18" s="341"/>
      <c r="F18" s="268" t="str">
        <f t="shared" si="0"/>
        <v>1</v>
      </c>
      <c r="G18" s="113" t="s">
        <v>1544</v>
      </c>
      <c r="H18" s="113"/>
      <c r="I18" s="113"/>
      <c r="J18" s="113"/>
      <c r="K18" s="113"/>
      <c r="L18" s="115"/>
      <c r="M18" s="115"/>
      <c r="N18" s="115"/>
    </row>
    <row r="19" spans="1:14" s="2" customFormat="1" ht="16.5" customHeight="1" x14ac:dyDescent="0.2">
      <c r="A19" s="340"/>
      <c r="B19" s="267">
        <v>6</v>
      </c>
      <c r="C19" s="267" t="s">
        <v>1467</v>
      </c>
      <c r="D19" s="268">
        <f>SUMPRODUCT(--(phong=$B19),--(dembai=2))</f>
        <v>0</v>
      </c>
      <c r="E19" s="341"/>
      <c r="F19" s="268" t="str">
        <f t="shared" si="0"/>
        <v>2</v>
      </c>
      <c r="G19" s="113" t="s">
        <v>1544</v>
      </c>
      <c r="H19" s="113"/>
      <c r="I19" s="113"/>
      <c r="J19" s="113"/>
      <c r="K19" s="113"/>
      <c r="L19" s="115"/>
      <c r="M19" s="115"/>
      <c r="N19" s="115"/>
    </row>
    <row r="20" spans="1:14" s="2" customFormat="1" ht="16.5" customHeight="1" x14ac:dyDescent="0.2">
      <c r="A20" s="340" t="s">
        <v>284</v>
      </c>
      <c r="B20" s="267">
        <v>7</v>
      </c>
      <c r="C20" s="267" t="s">
        <v>310</v>
      </c>
      <c r="D20" s="268">
        <f>SUMPRODUCT(--(phong=$B20),--(dembai=0))</f>
        <v>12</v>
      </c>
      <c r="E20" s="341"/>
      <c r="F20" s="268" t="str">
        <f t="shared" si="0"/>
        <v>0</v>
      </c>
      <c r="G20" s="113" t="s">
        <v>1544</v>
      </c>
      <c r="H20" s="113"/>
      <c r="I20" s="113"/>
      <c r="J20" s="113"/>
      <c r="K20" s="113"/>
      <c r="L20" s="115"/>
      <c r="M20" s="115"/>
      <c r="N20" s="115"/>
    </row>
    <row r="21" spans="1:14" s="2" customFormat="1" ht="16.5" customHeight="1" x14ac:dyDescent="0.2">
      <c r="A21" s="340"/>
      <c r="B21" s="267">
        <v>7</v>
      </c>
      <c r="C21" s="267" t="s">
        <v>311</v>
      </c>
      <c r="D21" s="268">
        <f>SUMPRODUCT(--(phong=$B21),--(dembai=1))</f>
        <v>18</v>
      </c>
      <c r="E21" s="341"/>
      <c r="F21" s="268" t="str">
        <f t="shared" si="0"/>
        <v>1</v>
      </c>
      <c r="G21" s="113" t="s">
        <v>1544</v>
      </c>
      <c r="H21" s="113"/>
      <c r="I21" s="113"/>
      <c r="J21" s="113"/>
      <c r="K21" s="113"/>
      <c r="L21" s="115"/>
      <c r="M21" s="115"/>
      <c r="N21" s="115"/>
    </row>
    <row r="22" spans="1:14" s="2" customFormat="1" ht="16.5" customHeight="1" x14ac:dyDescent="0.2">
      <c r="A22" s="340"/>
      <c r="B22" s="267">
        <v>7</v>
      </c>
      <c r="C22" s="267" t="s">
        <v>1467</v>
      </c>
      <c r="D22" s="268">
        <f>SUMPRODUCT(--(phong=$B22),--(dembai=2))</f>
        <v>0</v>
      </c>
      <c r="E22" s="341"/>
      <c r="F22" s="268" t="str">
        <f t="shared" si="0"/>
        <v>2</v>
      </c>
      <c r="G22" s="113" t="s">
        <v>1544</v>
      </c>
      <c r="H22" s="113"/>
      <c r="I22" s="113"/>
      <c r="J22" s="113"/>
      <c r="K22" s="113"/>
      <c r="L22" s="115"/>
      <c r="M22" s="115"/>
      <c r="N22" s="115"/>
    </row>
    <row r="23" spans="1:14" s="2" customFormat="1" ht="16.5" customHeight="1" x14ac:dyDescent="0.2">
      <c r="A23" s="340" t="s">
        <v>285</v>
      </c>
      <c r="B23" s="267">
        <v>8</v>
      </c>
      <c r="C23" s="267" t="s">
        <v>310</v>
      </c>
      <c r="D23" s="268">
        <f>SUMPRODUCT(--(phong=$B23),--(dembai=0))</f>
        <v>14</v>
      </c>
      <c r="E23" s="341"/>
      <c r="F23" s="268" t="str">
        <f t="shared" si="0"/>
        <v>0</v>
      </c>
      <c r="G23" s="113" t="s">
        <v>1544</v>
      </c>
      <c r="H23" s="113"/>
      <c r="I23" s="113"/>
      <c r="J23" s="113"/>
      <c r="K23" s="113"/>
      <c r="L23" s="115"/>
      <c r="M23" s="115"/>
      <c r="N23" s="115"/>
    </row>
    <row r="24" spans="1:14" s="2" customFormat="1" ht="16.5" customHeight="1" x14ac:dyDescent="0.2">
      <c r="A24" s="340"/>
      <c r="B24" s="267">
        <v>8</v>
      </c>
      <c r="C24" s="267" t="s">
        <v>311</v>
      </c>
      <c r="D24" s="268">
        <f>SUMPRODUCT(--(phong=$B24),--(dembai=1))</f>
        <v>16</v>
      </c>
      <c r="E24" s="341"/>
      <c r="F24" s="268" t="str">
        <f t="shared" si="0"/>
        <v>1</v>
      </c>
      <c r="G24" s="113" t="s">
        <v>1544</v>
      </c>
      <c r="H24" s="113"/>
      <c r="I24" s="113"/>
      <c r="J24" s="113"/>
      <c r="K24" s="113"/>
      <c r="L24" s="115"/>
      <c r="M24" s="115"/>
      <c r="N24" s="115"/>
    </row>
    <row r="25" spans="1:14" s="2" customFormat="1" ht="16.5" customHeight="1" x14ac:dyDescent="0.2">
      <c r="A25" s="340"/>
      <c r="B25" s="267">
        <v>8</v>
      </c>
      <c r="C25" s="267" t="s">
        <v>1467</v>
      </c>
      <c r="D25" s="268">
        <f>SUMPRODUCT(--(phong=$B25),--(dembai=2))</f>
        <v>0</v>
      </c>
      <c r="E25" s="341"/>
      <c r="F25" s="268" t="str">
        <f t="shared" si="0"/>
        <v>2</v>
      </c>
      <c r="G25" s="113" t="s">
        <v>1544</v>
      </c>
      <c r="H25" s="113"/>
      <c r="I25" s="113"/>
      <c r="J25" s="113"/>
      <c r="K25" s="113"/>
      <c r="L25" s="115"/>
      <c r="M25" s="115"/>
      <c r="N25" s="115"/>
    </row>
    <row r="26" spans="1:14" s="2" customFormat="1" ht="16.5" customHeight="1" x14ac:dyDescent="0.2">
      <c r="A26" s="340" t="s">
        <v>286</v>
      </c>
      <c r="B26" s="267">
        <v>9</v>
      </c>
      <c r="C26" s="267" t="s">
        <v>310</v>
      </c>
      <c r="D26" s="268">
        <f>SUMPRODUCT(--(phong=$B26),--(dembai=0))</f>
        <v>11</v>
      </c>
      <c r="E26" s="341"/>
      <c r="F26" s="268" t="str">
        <f t="shared" si="0"/>
        <v>0</v>
      </c>
      <c r="G26" s="113" t="s">
        <v>1544</v>
      </c>
      <c r="H26" s="113"/>
      <c r="I26" s="113"/>
      <c r="J26" s="113"/>
      <c r="K26" s="113"/>
      <c r="L26" s="115"/>
      <c r="M26" s="115"/>
      <c r="N26" s="115"/>
    </row>
    <row r="27" spans="1:14" s="2" customFormat="1" ht="16.5" customHeight="1" x14ac:dyDescent="0.2">
      <c r="A27" s="340"/>
      <c r="B27" s="267">
        <v>9</v>
      </c>
      <c r="C27" s="267" t="s">
        <v>311</v>
      </c>
      <c r="D27" s="268">
        <f>SUMPRODUCT(--(phong=$B27),--(dembai=1))</f>
        <v>19</v>
      </c>
      <c r="E27" s="341"/>
      <c r="F27" s="268" t="str">
        <f t="shared" si="0"/>
        <v>1</v>
      </c>
      <c r="G27" s="113" t="s">
        <v>1544</v>
      </c>
      <c r="H27" s="113"/>
      <c r="I27" s="113"/>
      <c r="J27" s="113"/>
      <c r="K27" s="113"/>
      <c r="L27" s="115"/>
      <c r="M27" s="115"/>
      <c r="N27" s="115"/>
    </row>
    <row r="28" spans="1:14" s="2" customFormat="1" ht="16.5" customHeight="1" x14ac:dyDescent="0.2">
      <c r="A28" s="340"/>
      <c r="B28" s="267">
        <v>9</v>
      </c>
      <c r="C28" s="267" t="s">
        <v>1467</v>
      </c>
      <c r="D28" s="268">
        <f>SUMPRODUCT(--(phong=$B28),--(dembai=2))</f>
        <v>0</v>
      </c>
      <c r="E28" s="341"/>
      <c r="F28" s="268" t="str">
        <f t="shared" si="0"/>
        <v>2</v>
      </c>
      <c r="G28" s="113" t="s">
        <v>1544</v>
      </c>
      <c r="H28" s="113"/>
      <c r="I28" s="113"/>
      <c r="J28" s="113"/>
      <c r="K28" s="113"/>
      <c r="L28" s="115"/>
      <c r="M28" s="115"/>
      <c r="N28" s="115"/>
    </row>
    <row r="29" spans="1:14" s="2" customFormat="1" ht="16.5" customHeight="1" x14ac:dyDescent="0.2">
      <c r="A29" s="340" t="s">
        <v>287</v>
      </c>
      <c r="B29" s="267">
        <v>10</v>
      </c>
      <c r="C29" s="267" t="s">
        <v>310</v>
      </c>
      <c r="D29" s="268">
        <f>SUMPRODUCT(--(phong=$B29),--(dembai=0))</f>
        <v>16</v>
      </c>
      <c r="E29" s="341"/>
      <c r="F29" s="268" t="str">
        <f t="shared" si="0"/>
        <v>0</v>
      </c>
      <c r="G29" s="113" t="s">
        <v>1544</v>
      </c>
      <c r="H29" s="113"/>
      <c r="I29" s="113"/>
      <c r="J29" s="113"/>
      <c r="K29" s="113"/>
      <c r="L29" s="115"/>
      <c r="M29" s="115"/>
      <c r="N29" s="115"/>
    </row>
    <row r="30" spans="1:14" s="2" customFormat="1" ht="16.5" customHeight="1" x14ac:dyDescent="0.2">
      <c r="A30" s="340"/>
      <c r="B30" s="267">
        <v>10</v>
      </c>
      <c r="C30" s="267" t="s">
        <v>311</v>
      </c>
      <c r="D30" s="268">
        <f>SUMPRODUCT(--(phong=$B30),--(dembai=1))</f>
        <v>14</v>
      </c>
      <c r="E30" s="341"/>
      <c r="F30" s="268" t="str">
        <f t="shared" si="0"/>
        <v>1</v>
      </c>
      <c r="G30" s="113" t="s">
        <v>1544</v>
      </c>
      <c r="H30" s="113"/>
      <c r="I30" s="113"/>
      <c r="J30" s="113"/>
      <c r="K30" s="113"/>
      <c r="L30" s="115"/>
      <c r="M30" s="115"/>
      <c r="N30" s="115"/>
    </row>
    <row r="31" spans="1:14" s="2" customFormat="1" ht="16.5" customHeight="1" x14ac:dyDescent="0.2">
      <c r="A31" s="340"/>
      <c r="B31" s="267">
        <v>10</v>
      </c>
      <c r="C31" s="267" t="s">
        <v>1467</v>
      </c>
      <c r="D31" s="268">
        <f>SUMPRODUCT(--(phong=$B31),--(dembai=2))</f>
        <v>0</v>
      </c>
      <c r="E31" s="341"/>
      <c r="F31" s="268" t="str">
        <f t="shared" si="0"/>
        <v>2</v>
      </c>
      <c r="G31" s="113" t="s">
        <v>1544</v>
      </c>
      <c r="H31" s="113"/>
      <c r="I31" s="113"/>
      <c r="J31" s="113"/>
      <c r="K31" s="113"/>
      <c r="L31" s="115"/>
      <c r="M31" s="115"/>
      <c r="N31" s="115"/>
    </row>
    <row r="32" spans="1:14" s="2" customFormat="1" ht="16.5" customHeight="1" x14ac:dyDescent="0.2">
      <c r="A32" s="340" t="s">
        <v>288</v>
      </c>
      <c r="B32" s="267">
        <v>11</v>
      </c>
      <c r="C32" s="267" t="s">
        <v>310</v>
      </c>
      <c r="D32" s="268">
        <f>SUMPRODUCT(--(phong=$B32),--(dembai=0))</f>
        <v>12</v>
      </c>
      <c r="E32" s="341"/>
      <c r="F32" s="268" t="str">
        <f t="shared" si="0"/>
        <v>0</v>
      </c>
      <c r="G32" s="113" t="s">
        <v>1544</v>
      </c>
      <c r="H32" s="113"/>
      <c r="I32" s="113"/>
      <c r="J32" s="113"/>
      <c r="K32" s="113"/>
      <c r="L32" s="115"/>
      <c r="M32" s="115"/>
      <c r="N32" s="115"/>
    </row>
    <row r="33" spans="1:14" s="2" customFormat="1" ht="16.5" customHeight="1" x14ac:dyDescent="0.2">
      <c r="A33" s="340"/>
      <c r="B33" s="267">
        <v>11</v>
      </c>
      <c r="C33" s="267" t="s">
        <v>311</v>
      </c>
      <c r="D33" s="268">
        <f>SUMPRODUCT(--(phong=$B33),--(dembai=1))</f>
        <v>18</v>
      </c>
      <c r="E33" s="341"/>
      <c r="F33" s="268" t="str">
        <f t="shared" si="0"/>
        <v>1</v>
      </c>
      <c r="G33" s="113" t="s">
        <v>1544</v>
      </c>
      <c r="H33" s="113"/>
      <c r="I33" s="113"/>
      <c r="J33" s="113"/>
      <c r="K33" s="113"/>
      <c r="L33" s="115"/>
      <c r="M33" s="115"/>
      <c r="N33" s="115"/>
    </row>
    <row r="34" spans="1:14" s="2" customFormat="1" ht="16.5" customHeight="1" x14ac:dyDescent="0.2">
      <c r="A34" s="340"/>
      <c r="B34" s="267">
        <v>11</v>
      </c>
      <c r="C34" s="267" t="s">
        <v>1467</v>
      </c>
      <c r="D34" s="268">
        <f>SUMPRODUCT(--(phong=$B34),--(dembai=2))</f>
        <v>0</v>
      </c>
      <c r="E34" s="341"/>
      <c r="F34" s="268" t="str">
        <f t="shared" si="0"/>
        <v>2</v>
      </c>
      <c r="G34" s="113" t="s">
        <v>1544</v>
      </c>
      <c r="H34" s="113"/>
      <c r="I34" s="113"/>
      <c r="J34" s="113"/>
      <c r="K34" s="113"/>
      <c r="L34" s="115"/>
      <c r="M34" s="115"/>
      <c r="N34" s="115"/>
    </row>
    <row r="35" spans="1:14" s="2" customFormat="1" ht="16.5" customHeight="1" x14ac:dyDescent="0.2">
      <c r="A35" s="343" t="s">
        <v>289</v>
      </c>
      <c r="B35" s="267">
        <v>12</v>
      </c>
      <c r="C35" s="267" t="s">
        <v>310</v>
      </c>
      <c r="D35" s="268">
        <f>SUMPRODUCT(--(phong=$B35),--(dembai=0))</f>
        <v>15</v>
      </c>
      <c r="E35" s="341"/>
      <c r="F35" s="268" t="str">
        <f t="shared" si="0"/>
        <v>0</v>
      </c>
      <c r="G35" s="113" t="s">
        <v>1544</v>
      </c>
      <c r="H35" s="113"/>
      <c r="I35" s="113"/>
      <c r="J35" s="113"/>
      <c r="K35" s="113"/>
      <c r="L35" s="115"/>
      <c r="M35" s="115"/>
      <c r="N35" s="115"/>
    </row>
    <row r="36" spans="1:14" s="2" customFormat="1" ht="16.5" customHeight="1" x14ac:dyDescent="0.2">
      <c r="A36" s="343"/>
      <c r="B36" s="267">
        <v>12</v>
      </c>
      <c r="C36" s="267" t="s">
        <v>311</v>
      </c>
      <c r="D36" s="268">
        <f>SUMPRODUCT(--(phong=$B36),--(dembai=1))</f>
        <v>16</v>
      </c>
      <c r="E36" s="341"/>
      <c r="F36" s="268" t="str">
        <f t="shared" si="0"/>
        <v>1</v>
      </c>
      <c r="G36" s="113" t="s">
        <v>1544</v>
      </c>
      <c r="H36" s="113"/>
      <c r="I36" s="113"/>
      <c r="J36" s="113"/>
      <c r="K36" s="113"/>
      <c r="L36" s="115"/>
      <c r="M36" s="115"/>
      <c r="N36" s="115"/>
    </row>
    <row r="37" spans="1:14" s="2" customFormat="1" ht="16.5" customHeight="1" x14ac:dyDescent="0.2">
      <c r="A37" s="343"/>
      <c r="B37" s="267">
        <v>12</v>
      </c>
      <c r="C37" s="267" t="s">
        <v>1467</v>
      </c>
      <c r="D37" s="268">
        <f>SUMPRODUCT(--(phong=$B37),--(dembai=2))</f>
        <v>0</v>
      </c>
      <c r="E37" s="341"/>
      <c r="F37" s="268" t="str">
        <f t="shared" si="0"/>
        <v>2</v>
      </c>
      <c r="G37" s="113" t="s">
        <v>1544</v>
      </c>
      <c r="H37" s="113"/>
      <c r="I37" s="113"/>
      <c r="J37" s="113"/>
      <c r="K37" s="113"/>
      <c r="L37" s="115"/>
      <c r="M37" s="115"/>
      <c r="N37" s="115"/>
    </row>
    <row r="38" spans="1:14" s="2" customFormat="1" ht="16.5" customHeight="1" x14ac:dyDescent="0.2">
      <c r="A38" s="343" t="s">
        <v>290</v>
      </c>
      <c r="B38" s="267">
        <v>13</v>
      </c>
      <c r="C38" s="267" t="s">
        <v>310</v>
      </c>
      <c r="D38" s="268">
        <f>SUMPRODUCT(--(phong=$B38),--(dembai=0))</f>
        <v>23</v>
      </c>
      <c r="E38" s="341" t="s">
        <v>1536</v>
      </c>
      <c r="F38" s="268" t="str">
        <f t="shared" si="0"/>
        <v>0</v>
      </c>
      <c r="G38" s="113" t="s">
        <v>1544</v>
      </c>
      <c r="H38" s="113"/>
      <c r="I38" s="113"/>
      <c r="J38" s="113"/>
      <c r="K38" s="113"/>
      <c r="L38" s="115"/>
      <c r="M38" s="115"/>
      <c r="N38" s="115"/>
    </row>
    <row r="39" spans="1:14" s="2" customFormat="1" ht="16.5" customHeight="1" x14ac:dyDescent="0.2">
      <c r="A39" s="343"/>
      <c r="B39" s="267">
        <v>13</v>
      </c>
      <c r="C39" s="267" t="s">
        <v>311</v>
      </c>
      <c r="D39" s="268">
        <f>SUMPRODUCT(--(phong=$B39),--(dembai=1))</f>
        <v>8</v>
      </c>
      <c r="E39" s="341"/>
      <c r="F39" s="268" t="str">
        <f t="shared" si="0"/>
        <v>1</v>
      </c>
      <c r="G39" s="113" t="s">
        <v>1544</v>
      </c>
      <c r="H39" s="113"/>
      <c r="I39" s="113"/>
      <c r="J39" s="113"/>
      <c r="K39" s="113"/>
      <c r="L39" s="115"/>
      <c r="M39" s="115"/>
      <c r="N39" s="115"/>
    </row>
    <row r="40" spans="1:14" s="2" customFormat="1" ht="16.5" customHeight="1" x14ac:dyDescent="0.2">
      <c r="A40" s="343"/>
      <c r="B40" s="267">
        <v>13</v>
      </c>
      <c r="C40" s="267" t="s">
        <v>1467</v>
      </c>
      <c r="D40" s="268">
        <f>SUMPRODUCT(--(phong=$B40),--(dembai=2))</f>
        <v>0</v>
      </c>
      <c r="E40" s="341"/>
      <c r="F40" s="268" t="str">
        <f t="shared" si="0"/>
        <v>2</v>
      </c>
      <c r="G40" s="113" t="s">
        <v>1544</v>
      </c>
      <c r="H40" s="113"/>
      <c r="I40" s="113"/>
      <c r="J40" s="113"/>
      <c r="K40" s="113"/>
      <c r="L40" s="115"/>
      <c r="M40" s="115"/>
      <c r="N40" s="115"/>
    </row>
    <row r="41" spans="1:14" s="2" customFormat="1" ht="16.5" customHeight="1" x14ac:dyDescent="0.2">
      <c r="A41" s="340" t="s">
        <v>291</v>
      </c>
      <c r="B41" s="267">
        <v>14</v>
      </c>
      <c r="C41" s="267" t="s">
        <v>310</v>
      </c>
      <c r="D41" s="268">
        <f>SUMPRODUCT(--(phong=$B41),--(dembai=0))</f>
        <v>0</v>
      </c>
      <c r="E41" s="341"/>
      <c r="F41" s="268" t="str">
        <f t="shared" si="0"/>
        <v>0</v>
      </c>
      <c r="G41" s="113" t="s">
        <v>1544</v>
      </c>
      <c r="H41" s="113"/>
      <c r="I41" s="113"/>
      <c r="J41" s="113"/>
      <c r="K41" s="113"/>
      <c r="L41" s="115"/>
      <c r="M41" s="115"/>
      <c r="N41" s="115"/>
    </row>
    <row r="42" spans="1:14" s="2" customFormat="1" ht="16.5" customHeight="1" x14ac:dyDescent="0.2">
      <c r="A42" s="340"/>
      <c r="B42" s="267">
        <v>14</v>
      </c>
      <c r="C42" s="267" t="s">
        <v>311</v>
      </c>
      <c r="D42" s="268">
        <f>SUMPRODUCT(--(phong=$B42),--(dembai=1))</f>
        <v>0</v>
      </c>
      <c r="E42" s="341"/>
      <c r="F42" s="268" t="str">
        <f t="shared" si="0"/>
        <v>1</v>
      </c>
      <c r="G42" s="113" t="s">
        <v>1544</v>
      </c>
      <c r="H42" s="113"/>
      <c r="I42" s="113"/>
      <c r="J42" s="113"/>
      <c r="K42" s="113"/>
      <c r="L42" s="115"/>
      <c r="M42" s="115"/>
      <c r="N42" s="115"/>
    </row>
    <row r="43" spans="1:14" s="2" customFormat="1" ht="16.5" customHeight="1" x14ac:dyDescent="0.2">
      <c r="A43" s="340"/>
      <c r="B43" s="267">
        <v>14</v>
      </c>
      <c r="C43" s="267" t="s">
        <v>1467</v>
      </c>
      <c r="D43" s="268">
        <f>SUMPRODUCT(--(phong=$B43),--(dembai=2))</f>
        <v>30</v>
      </c>
      <c r="E43" s="341"/>
      <c r="F43" s="268" t="str">
        <f t="shared" si="0"/>
        <v>2</v>
      </c>
      <c r="G43" s="113" t="s">
        <v>1544</v>
      </c>
      <c r="H43" s="113"/>
      <c r="I43" s="113"/>
      <c r="J43" s="113"/>
      <c r="K43" s="113"/>
      <c r="L43" s="115"/>
      <c r="M43" s="115"/>
      <c r="N43" s="115"/>
    </row>
    <row r="44" spans="1:14" s="2" customFormat="1" ht="16.5" customHeight="1" x14ac:dyDescent="0.2">
      <c r="A44" s="340" t="s">
        <v>292</v>
      </c>
      <c r="B44" s="267">
        <v>15</v>
      </c>
      <c r="C44" s="267" t="s">
        <v>310</v>
      </c>
      <c r="D44" s="268">
        <f>SUMPRODUCT(--(phong=$B44),--(dembai=0))</f>
        <v>0</v>
      </c>
      <c r="E44" s="341"/>
      <c r="F44" s="268" t="str">
        <f t="shared" si="0"/>
        <v>0</v>
      </c>
      <c r="G44" s="113" t="s">
        <v>1544</v>
      </c>
      <c r="H44" s="113"/>
      <c r="I44" s="113"/>
      <c r="J44" s="113"/>
      <c r="K44" s="113"/>
      <c r="L44" s="115"/>
      <c r="M44" s="115"/>
      <c r="N44" s="115"/>
    </row>
    <row r="45" spans="1:14" s="2" customFormat="1" ht="16.5" customHeight="1" x14ac:dyDescent="0.2">
      <c r="A45" s="340"/>
      <c r="B45" s="267">
        <v>15</v>
      </c>
      <c r="C45" s="267" t="s">
        <v>311</v>
      </c>
      <c r="D45" s="268">
        <f>SUMPRODUCT(--(phong=$B45),--(dembai=1))</f>
        <v>0</v>
      </c>
      <c r="E45" s="341"/>
      <c r="F45" s="268" t="str">
        <f t="shared" si="0"/>
        <v>1</v>
      </c>
      <c r="G45" s="113" t="s">
        <v>1544</v>
      </c>
      <c r="H45" s="113"/>
      <c r="I45" s="113"/>
      <c r="J45" s="113"/>
      <c r="K45" s="113"/>
      <c r="L45" s="115"/>
      <c r="M45" s="115"/>
      <c r="N45" s="115"/>
    </row>
    <row r="46" spans="1:14" s="2" customFormat="1" ht="16.5" customHeight="1" x14ac:dyDescent="0.2">
      <c r="A46" s="340"/>
      <c r="B46" s="267">
        <v>15</v>
      </c>
      <c r="C46" s="267" t="s">
        <v>1467</v>
      </c>
      <c r="D46" s="268">
        <f>SUMPRODUCT(--(phong=$B46),--(dembai=2))</f>
        <v>30</v>
      </c>
      <c r="E46" s="341"/>
      <c r="F46" s="268" t="str">
        <f t="shared" si="0"/>
        <v>2</v>
      </c>
      <c r="G46" s="113" t="s">
        <v>1544</v>
      </c>
      <c r="H46" s="113"/>
      <c r="I46" s="113"/>
      <c r="J46" s="113"/>
      <c r="K46" s="113"/>
      <c r="L46" s="115"/>
      <c r="M46" s="115"/>
      <c r="N46" s="115"/>
    </row>
    <row r="47" spans="1:14" s="2" customFormat="1" ht="16.5" customHeight="1" x14ac:dyDescent="0.2">
      <c r="A47" s="340" t="s">
        <v>293</v>
      </c>
      <c r="B47" s="267">
        <v>16</v>
      </c>
      <c r="C47" s="267" t="s">
        <v>310</v>
      </c>
      <c r="D47" s="268">
        <f>SUMPRODUCT(--(phong=$B47),--(dembai=0))</f>
        <v>0</v>
      </c>
      <c r="E47" s="341"/>
      <c r="F47" s="268" t="str">
        <f t="shared" si="0"/>
        <v>0</v>
      </c>
      <c r="G47" s="113" t="s">
        <v>1544</v>
      </c>
      <c r="H47" s="113"/>
      <c r="I47" s="113"/>
      <c r="J47" s="113"/>
      <c r="K47" s="113"/>
      <c r="L47" s="115"/>
      <c r="M47" s="115"/>
      <c r="N47" s="115"/>
    </row>
    <row r="48" spans="1:14" s="2" customFormat="1" ht="16.5" customHeight="1" x14ac:dyDescent="0.2">
      <c r="A48" s="340"/>
      <c r="B48" s="267">
        <v>16</v>
      </c>
      <c r="C48" s="267" t="s">
        <v>311</v>
      </c>
      <c r="D48" s="268">
        <f>SUMPRODUCT(--(phong=$B48),--(dembai=1))</f>
        <v>0</v>
      </c>
      <c r="E48" s="341"/>
      <c r="F48" s="268" t="str">
        <f t="shared" si="0"/>
        <v>1</v>
      </c>
      <c r="G48" s="113" t="s">
        <v>1544</v>
      </c>
      <c r="H48" s="113"/>
      <c r="I48" s="113"/>
      <c r="J48" s="113"/>
      <c r="K48" s="113"/>
      <c r="L48" s="115"/>
      <c r="M48" s="115"/>
      <c r="N48" s="115"/>
    </row>
    <row r="49" spans="1:14" s="2" customFormat="1" ht="16.5" customHeight="1" x14ac:dyDescent="0.2">
      <c r="A49" s="340"/>
      <c r="B49" s="267">
        <v>16</v>
      </c>
      <c r="C49" s="267" t="s">
        <v>1467</v>
      </c>
      <c r="D49" s="268">
        <f>SUMPRODUCT(--(phong=$B49),--(dembai=2))</f>
        <v>30</v>
      </c>
      <c r="E49" s="341"/>
      <c r="F49" s="268" t="str">
        <f t="shared" si="0"/>
        <v>2</v>
      </c>
      <c r="G49" s="113" t="s">
        <v>1544</v>
      </c>
      <c r="H49" s="113"/>
      <c r="I49" s="113"/>
      <c r="J49" s="113"/>
      <c r="K49" s="113"/>
      <c r="L49" s="115"/>
      <c r="M49" s="115"/>
      <c r="N49" s="115"/>
    </row>
    <row r="50" spans="1:14" s="2" customFormat="1" ht="16.5" customHeight="1" x14ac:dyDescent="0.2">
      <c r="A50" s="343" t="s">
        <v>294</v>
      </c>
      <c r="B50" s="267">
        <v>17</v>
      </c>
      <c r="C50" s="267" t="s">
        <v>310</v>
      </c>
      <c r="D50" s="268">
        <f>SUMPRODUCT(--(phong=$B50),--(dembai=0))</f>
        <v>0</v>
      </c>
      <c r="E50" s="341"/>
      <c r="F50" s="268" t="str">
        <f t="shared" si="0"/>
        <v>0</v>
      </c>
      <c r="G50" s="113" t="s">
        <v>1544</v>
      </c>
      <c r="H50" s="113"/>
      <c r="I50" s="113"/>
      <c r="J50" s="113"/>
      <c r="K50" s="113"/>
      <c r="L50" s="115"/>
      <c r="M50" s="115"/>
      <c r="N50" s="115"/>
    </row>
    <row r="51" spans="1:14" s="2" customFormat="1" ht="16.5" customHeight="1" x14ac:dyDescent="0.2">
      <c r="A51" s="343"/>
      <c r="B51" s="267">
        <v>17</v>
      </c>
      <c r="C51" s="267" t="s">
        <v>311</v>
      </c>
      <c r="D51" s="268">
        <f>SUMPRODUCT(--(phong=$B51),--(dembai=1))</f>
        <v>0</v>
      </c>
      <c r="E51" s="341"/>
      <c r="F51" s="268" t="str">
        <f t="shared" si="0"/>
        <v>1</v>
      </c>
      <c r="G51" s="113" t="s">
        <v>1544</v>
      </c>
      <c r="H51" s="113"/>
      <c r="I51" s="113"/>
      <c r="J51" s="113"/>
      <c r="K51" s="113"/>
      <c r="L51" s="115"/>
      <c r="M51" s="115"/>
      <c r="N51" s="115"/>
    </row>
    <row r="52" spans="1:14" s="2" customFormat="1" ht="16.5" customHeight="1" x14ac:dyDescent="0.2">
      <c r="A52" s="343"/>
      <c r="B52" s="267">
        <v>17</v>
      </c>
      <c r="C52" s="267" t="s">
        <v>1467</v>
      </c>
      <c r="D52" s="268">
        <f>SUMPRODUCT(--(phong=$B52),--(dembai=2))</f>
        <v>23</v>
      </c>
      <c r="E52" s="341"/>
      <c r="F52" s="268" t="str">
        <f t="shared" si="0"/>
        <v>2</v>
      </c>
      <c r="G52" s="113" t="s">
        <v>1544</v>
      </c>
      <c r="H52" s="113"/>
      <c r="I52" s="113"/>
      <c r="J52" s="113"/>
      <c r="K52" s="113"/>
      <c r="L52" s="115"/>
      <c r="M52" s="115"/>
      <c r="N52" s="115"/>
    </row>
    <row r="53" spans="1:14" s="2" customFormat="1" ht="16.5" customHeight="1" x14ac:dyDescent="0.2">
      <c r="A53" s="340" t="s">
        <v>295</v>
      </c>
      <c r="B53" s="267">
        <v>18</v>
      </c>
      <c r="C53" s="267" t="s">
        <v>310</v>
      </c>
      <c r="D53" s="268">
        <f>SUMPRODUCT(--(phong=$B53),--(dembai=0))</f>
        <v>18</v>
      </c>
      <c r="E53" s="341"/>
      <c r="F53" s="268" t="str">
        <f t="shared" si="0"/>
        <v>0</v>
      </c>
      <c r="G53" s="113" t="s">
        <v>272</v>
      </c>
      <c r="H53" s="113"/>
      <c r="I53" s="113"/>
      <c r="J53" s="113"/>
      <c r="K53" s="113"/>
      <c r="L53" s="115"/>
      <c r="M53" s="115"/>
      <c r="N53" s="115"/>
    </row>
    <row r="54" spans="1:14" s="2" customFormat="1" ht="16.5" customHeight="1" x14ac:dyDescent="0.2">
      <c r="A54" s="340"/>
      <c r="B54" s="267">
        <v>18</v>
      </c>
      <c r="C54" s="267" t="s">
        <v>311</v>
      </c>
      <c r="D54" s="268">
        <f>SUMPRODUCT(--(phong=$B54),--(dembai=1))</f>
        <v>11</v>
      </c>
      <c r="E54" s="341"/>
      <c r="F54" s="268" t="str">
        <f t="shared" si="0"/>
        <v>1</v>
      </c>
      <c r="G54" s="113" t="s">
        <v>272</v>
      </c>
      <c r="H54" s="113"/>
      <c r="I54" s="113"/>
      <c r="J54" s="113"/>
      <c r="K54" s="113"/>
      <c r="L54" s="115"/>
      <c r="M54" s="115"/>
      <c r="N54" s="115"/>
    </row>
    <row r="55" spans="1:14" s="2" customFormat="1" ht="16.5" customHeight="1" x14ac:dyDescent="0.2">
      <c r="A55" s="340"/>
      <c r="B55" s="267">
        <v>18</v>
      </c>
      <c r="C55" s="267" t="s">
        <v>1467</v>
      </c>
      <c r="D55" s="268">
        <f>SUMPRODUCT(--(phong=$B55),--(dembai=2))</f>
        <v>0</v>
      </c>
      <c r="E55" s="341"/>
      <c r="F55" s="268" t="str">
        <f t="shared" si="0"/>
        <v>2</v>
      </c>
      <c r="G55" s="113" t="s">
        <v>272</v>
      </c>
      <c r="H55" s="113"/>
      <c r="I55" s="113"/>
      <c r="J55" s="113"/>
      <c r="K55" s="113"/>
      <c r="L55" s="115"/>
      <c r="M55" s="115"/>
      <c r="N55" s="115"/>
    </row>
    <row r="56" spans="1:14" s="2" customFormat="1" ht="16.5" customHeight="1" x14ac:dyDescent="0.2">
      <c r="A56" s="340" t="s">
        <v>296</v>
      </c>
      <c r="B56" s="267">
        <v>19</v>
      </c>
      <c r="C56" s="267" t="s">
        <v>310</v>
      </c>
      <c r="D56" s="268">
        <f>SUMPRODUCT(--(phong=$B56),--(dembai=0))</f>
        <v>16</v>
      </c>
      <c r="E56" s="341"/>
      <c r="F56" s="268" t="str">
        <f t="shared" si="0"/>
        <v>0</v>
      </c>
      <c r="G56" s="113" t="s">
        <v>272</v>
      </c>
      <c r="H56" s="113"/>
      <c r="I56" s="113"/>
      <c r="J56" s="113"/>
      <c r="K56" s="113"/>
      <c r="L56" s="115"/>
      <c r="M56" s="115"/>
      <c r="N56" s="115"/>
    </row>
    <row r="57" spans="1:14" s="2" customFormat="1" ht="16.5" customHeight="1" x14ac:dyDescent="0.2">
      <c r="A57" s="340"/>
      <c r="B57" s="267">
        <v>19</v>
      </c>
      <c r="C57" s="267" t="s">
        <v>311</v>
      </c>
      <c r="D57" s="268">
        <f>SUMPRODUCT(--(phong=$B57),--(dembai=1))</f>
        <v>13</v>
      </c>
      <c r="E57" s="341"/>
      <c r="F57" s="268" t="str">
        <f t="shared" si="0"/>
        <v>1</v>
      </c>
      <c r="G57" s="113" t="s">
        <v>272</v>
      </c>
      <c r="H57" s="113"/>
      <c r="I57" s="113"/>
      <c r="J57" s="113"/>
      <c r="K57" s="113"/>
      <c r="L57" s="115"/>
      <c r="M57" s="115"/>
      <c r="N57" s="115"/>
    </row>
    <row r="58" spans="1:14" s="2" customFormat="1" ht="16.5" customHeight="1" x14ac:dyDescent="0.2">
      <c r="A58" s="340"/>
      <c r="B58" s="267">
        <v>19</v>
      </c>
      <c r="C58" s="267" t="s">
        <v>1467</v>
      </c>
      <c r="D58" s="268">
        <f>SUMPRODUCT(--(phong=$B58),--(dembai=2))</f>
        <v>0</v>
      </c>
      <c r="E58" s="341"/>
      <c r="F58" s="268" t="str">
        <f t="shared" si="0"/>
        <v>2</v>
      </c>
      <c r="G58" s="113" t="s">
        <v>272</v>
      </c>
      <c r="H58" s="113"/>
      <c r="I58" s="113"/>
      <c r="J58" s="113"/>
      <c r="K58" s="113"/>
      <c r="L58" s="115"/>
      <c r="M58" s="115"/>
      <c r="N58" s="115"/>
    </row>
    <row r="59" spans="1:14" s="2" customFormat="1" ht="16.5" customHeight="1" x14ac:dyDescent="0.2">
      <c r="A59" s="340" t="s">
        <v>297</v>
      </c>
      <c r="B59" s="267">
        <v>20</v>
      </c>
      <c r="C59" s="267" t="s">
        <v>310</v>
      </c>
      <c r="D59" s="268">
        <f>SUMPRODUCT(--(phong=$B59),--(dembai=0))</f>
        <v>19</v>
      </c>
      <c r="E59" s="341"/>
      <c r="F59" s="268" t="str">
        <f t="shared" si="0"/>
        <v>0</v>
      </c>
      <c r="G59" s="113" t="s">
        <v>272</v>
      </c>
      <c r="H59" s="113"/>
      <c r="I59" s="113"/>
      <c r="J59" s="113"/>
      <c r="K59" s="113"/>
      <c r="L59" s="115"/>
      <c r="M59" s="115"/>
      <c r="N59" s="115"/>
    </row>
    <row r="60" spans="1:14" s="2" customFormat="1" ht="16.5" customHeight="1" x14ac:dyDescent="0.2">
      <c r="A60" s="340"/>
      <c r="B60" s="267">
        <v>20</v>
      </c>
      <c r="C60" s="267" t="s">
        <v>311</v>
      </c>
      <c r="D60" s="268">
        <f>SUMPRODUCT(--(phong=$B60),--(dembai=1))</f>
        <v>10</v>
      </c>
      <c r="E60" s="341"/>
      <c r="F60" s="268" t="str">
        <f t="shared" si="0"/>
        <v>1</v>
      </c>
      <c r="G60" s="113" t="s">
        <v>272</v>
      </c>
      <c r="H60" s="113"/>
      <c r="I60" s="113"/>
      <c r="J60" s="113"/>
      <c r="K60" s="113"/>
      <c r="L60" s="115"/>
      <c r="M60" s="115"/>
      <c r="N60" s="115"/>
    </row>
    <row r="61" spans="1:14" s="2" customFormat="1" ht="16.5" customHeight="1" x14ac:dyDescent="0.2">
      <c r="A61" s="340"/>
      <c r="B61" s="267">
        <v>20</v>
      </c>
      <c r="C61" s="267" t="s">
        <v>1467</v>
      </c>
      <c r="D61" s="268">
        <f>SUMPRODUCT(--(phong=$B61),--(dembai=2))</f>
        <v>0</v>
      </c>
      <c r="E61" s="341"/>
      <c r="F61" s="268" t="str">
        <f t="shared" si="0"/>
        <v>2</v>
      </c>
      <c r="G61" s="113" t="s">
        <v>272</v>
      </c>
      <c r="H61" s="113"/>
      <c r="I61" s="113"/>
      <c r="J61" s="113"/>
      <c r="K61" s="113"/>
      <c r="L61" s="115"/>
      <c r="M61" s="115"/>
      <c r="N61" s="115"/>
    </row>
    <row r="62" spans="1:14" s="2" customFormat="1" ht="16.5" customHeight="1" x14ac:dyDescent="0.2">
      <c r="A62" s="340" t="s">
        <v>298</v>
      </c>
      <c r="B62" s="267">
        <v>21</v>
      </c>
      <c r="C62" s="267" t="s">
        <v>310</v>
      </c>
      <c r="D62" s="268">
        <f>SUMPRODUCT(--(phong=$B62),--(dembai=0))</f>
        <v>15</v>
      </c>
      <c r="E62" s="341"/>
      <c r="F62" s="268" t="str">
        <f t="shared" si="0"/>
        <v>0</v>
      </c>
      <c r="G62" s="113" t="s">
        <v>272</v>
      </c>
      <c r="H62" s="113"/>
      <c r="I62" s="113"/>
      <c r="J62" s="113"/>
      <c r="K62" s="113"/>
      <c r="L62" s="115"/>
      <c r="M62" s="115"/>
      <c r="N62" s="115"/>
    </row>
    <row r="63" spans="1:14" s="2" customFormat="1" ht="16.5" customHeight="1" x14ac:dyDescent="0.2">
      <c r="A63" s="340"/>
      <c r="B63" s="267">
        <v>21</v>
      </c>
      <c r="C63" s="267" t="s">
        <v>311</v>
      </c>
      <c r="D63" s="268">
        <f>SUMPRODUCT(--(phong=$B63),--(dembai=1))</f>
        <v>14</v>
      </c>
      <c r="E63" s="341"/>
      <c r="F63" s="268" t="str">
        <f t="shared" si="0"/>
        <v>1</v>
      </c>
      <c r="G63" s="113" t="s">
        <v>272</v>
      </c>
      <c r="H63" s="113"/>
      <c r="I63" s="113"/>
      <c r="J63" s="113"/>
      <c r="K63" s="113"/>
      <c r="L63" s="115"/>
      <c r="M63" s="115"/>
      <c r="N63" s="115"/>
    </row>
    <row r="64" spans="1:14" s="2" customFormat="1" ht="16.5" customHeight="1" x14ac:dyDescent="0.2">
      <c r="A64" s="340"/>
      <c r="B64" s="267">
        <v>21</v>
      </c>
      <c r="C64" s="267" t="s">
        <v>1467</v>
      </c>
      <c r="D64" s="268">
        <f>SUMPRODUCT(--(phong=$B64),--(dembai=2))</f>
        <v>0</v>
      </c>
      <c r="E64" s="341"/>
      <c r="F64" s="268" t="str">
        <f t="shared" si="0"/>
        <v>2</v>
      </c>
      <c r="G64" s="113" t="s">
        <v>272</v>
      </c>
      <c r="H64" s="113"/>
      <c r="I64" s="113"/>
      <c r="J64" s="113"/>
      <c r="K64" s="113"/>
      <c r="L64" s="115"/>
      <c r="M64" s="115"/>
      <c r="N64" s="115"/>
    </row>
    <row r="65" spans="1:14" s="2" customFormat="1" ht="16.5" customHeight="1" x14ac:dyDescent="0.2">
      <c r="A65" s="340" t="s">
        <v>299</v>
      </c>
      <c r="B65" s="267">
        <v>22</v>
      </c>
      <c r="C65" s="267" t="s">
        <v>310</v>
      </c>
      <c r="D65" s="268">
        <f>SUMPRODUCT(--(phong=$B65),--(dembai=0))</f>
        <v>13</v>
      </c>
      <c r="E65" s="341"/>
      <c r="F65" s="268" t="str">
        <f t="shared" si="0"/>
        <v>0</v>
      </c>
      <c r="G65" s="113" t="s">
        <v>272</v>
      </c>
      <c r="H65" s="113"/>
      <c r="I65" s="113"/>
      <c r="J65" s="113"/>
      <c r="K65" s="113"/>
      <c r="L65" s="115"/>
      <c r="M65" s="115"/>
      <c r="N65" s="115"/>
    </row>
    <row r="66" spans="1:14" s="2" customFormat="1" ht="16.5" customHeight="1" x14ac:dyDescent="0.2">
      <c r="A66" s="340"/>
      <c r="B66" s="267">
        <v>22</v>
      </c>
      <c r="C66" s="267" t="s">
        <v>311</v>
      </c>
      <c r="D66" s="268">
        <f>SUMPRODUCT(--(phong=$B66),--(dembai=1))</f>
        <v>16</v>
      </c>
      <c r="E66" s="341"/>
      <c r="F66" s="268" t="str">
        <f t="shared" si="0"/>
        <v>1</v>
      </c>
      <c r="G66" s="113" t="s">
        <v>272</v>
      </c>
      <c r="H66" s="113"/>
      <c r="I66" s="113"/>
      <c r="J66" s="113"/>
      <c r="K66" s="113"/>
      <c r="L66" s="115"/>
      <c r="M66" s="115"/>
      <c r="N66" s="115"/>
    </row>
    <row r="67" spans="1:14" s="2" customFormat="1" ht="16.5" customHeight="1" x14ac:dyDescent="0.2">
      <c r="A67" s="340"/>
      <c r="B67" s="267">
        <v>22</v>
      </c>
      <c r="C67" s="267" t="s">
        <v>1467</v>
      </c>
      <c r="D67" s="268">
        <f>SUMPRODUCT(--(phong=$B67),--(dembai=2))</f>
        <v>0</v>
      </c>
      <c r="E67" s="341"/>
      <c r="F67" s="268" t="str">
        <f t="shared" ref="F67:F119" si="1">RIGHT(C67,"1")</f>
        <v>2</v>
      </c>
      <c r="G67" s="113" t="s">
        <v>272</v>
      </c>
      <c r="H67" s="113"/>
      <c r="I67" s="113"/>
      <c r="J67" s="113"/>
      <c r="K67" s="113"/>
      <c r="L67" s="115"/>
      <c r="M67" s="115"/>
      <c r="N67" s="115"/>
    </row>
    <row r="68" spans="1:14" s="2" customFormat="1" ht="16.5" customHeight="1" x14ac:dyDescent="0.2">
      <c r="A68" s="340" t="s">
        <v>300</v>
      </c>
      <c r="B68" s="267">
        <v>23</v>
      </c>
      <c r="C68" s="267" t="s">
        <v>310</v>
      </c>
      <c r="D68" s="268">
        <f>SUMPRODUCT(--(phong=$B68),--(dembai=0))</f>
        <v>12</v>
      </c>
      <c r="E68" s="341"/>
      <c r="F68" s="268" t="str">
        <f t="shared" si="1"/>
        <v>0</v>
      </c>
      <c r="G68" s="113" t="s">
        <v>272</v>
      </c>
      <c r="H68" s="113"/>
      <c r="I68" s="113"/>
      <c r="J68" s="113"/>
      <c r="K68" s="113"/>
      <c r="L68" s="115"/>
      <c r="M68" s="115"/>
      <c r="N68" s="115"/>
    </row>
    <row r="69" spans="1:14" s="2" customFormat="1" ht="16.5" customHeight="1" x14ac:dyDescent="0.2">
      <c r="A69" s="340"/>
      <c r="B69" s="267">
        <v>23</v>
      </c>
      <c r="C69" s="267" t="s">
        <v>311</v>
      </c>
      <c r="D69" s="268">
        <f>SUMPRODUCT(--(phong=$B69),--(dembai=1))</f>
        <v>17</v>
      </c>
      <c r="E69" s="341"/>
      <c r="F69" s="268" t="str">
        <f t="shared" si="1"/>
        <v>1</v>
      </c>
      <c r="G69" s="113" t="s">
        <v>272</v>
      </c>
      <c r="H69" s="113"/>
      <c r="I69" s="113"/>
      <c r="J69" s="113"/>
      <c r="K69" s="113"/>
      <c r="L69" s="115"/>
      <c r="M69" s="115"/>
      <c r="N69" s="115"/>
    </row>
    <row r="70" spans="1:14" s="2" customFormat="1" ht="16.5" customHeight="1" x14ac:dyDescent="0.2">
      <c r="A70" s="340"/>
      <c r="B70" s="267">
        <v>23</v>
      </c>
      <c r="C70" s="267" t="s">
        <v>1467</v>
      </c>
      <c r="D70" s="268">
        <f>SUMPRODUCT(--(phong=$B70),--(dembai=2))</f>
        <v>0</v>
      </c>
      <c r="E70" s="341"/>
      <c r="F70" s="268" t="str">
        <f t="shared" si="1"/>
        <v>2</v>
      </c>
      <c r="G70" s="113" t="s">
        <v>272</v>
      </c>
      <c r="H70" s="113"/>
      <c r="I70" s="113"/>
      <c r="J70" s="113"/>
      <c r="K70" s="113"/>
      <c r="L70" s="115"/>
      <c r="M70" s="115"/>
      <c r="N70" s="115"/>
    </row>
    <row r="71" spans="1:14" s="2" customFormat="1" ht="16.5" customHeight="1" x14ac:dyDescent="0.2">
      <c r="A71" s="340" t="s">
        <v>301</v>
      </c>
      <c r="B71" s="267">
        <v>24</v>
      </c>
      <c r="C71" s="267" t="s">
        <v>310</v>
      </c>
      <c r="D71" s="268">
        <f>SUMPRODUCT(--(phong=$B71),--(dembai=0))</f>
        <v>15</v>
      </c>
      <c r="E71" s="341"/>
      <c r="F71" s="268" t="str">
        <f t="shared" si="1"/>
        <v>0</v>
      </c>
      <c r="G71" s="113" t="s">
        <v>272</v>
      </c>
      <c r="H71" s="113"/>
      <c r="I71" s="113"/>
      <c r="J71" s="113"/>
      <c r="K71" s="113"/>
      <c r="L71" s="115"/>
      <c r="M71" s="115"/>
      <c r="N71" s="115"/>
    </row>
    <row r="72" spans="1:14" s="2" customFormat="1" ht="16.5" customHeight="1" x14ac:dyDescent="0.2">
      <c r="A72" s="340"/>
      <c r="B72" s="267">
        <v>24</v>
      </c>
      <c r="C72" s="267" t="s">
        <v>311</v>
      </c>
      <c r="D72" s="268">
        <f>SUMPRODUCT(--(phong=$B72),--(dembai=1))</f>
        <v>14</v>
      </c>
      <c r="E72" s="341"/>
      <c r="F72" s="268" t="str">
        <f t="shared" si="1"/>
        <v>1</v>
      </c>
      <c r="G72" s="113" t="s">
        <v>272</v>
      </c>
      <c r="H72" s="113"/>
      <c r="I72" s="113"/>
      <c r="J72" s="113"/>
      <c r="K72" s="113"/>
      <c r="L72" s="115"/>
      <c r="M72" s="115"/>
      <c r="N72" s="115"/>
    </row>
    <row r="73" spans="1:14" s="2" customFormat="1" ht="16.5" customHeight="1" x14ac:dyDescent="0.2">
      <c r="A73" s="340"/>
      <c r="B73" s="267">
        <v>24</v>
      </c>
      <c r="C73" s="267" t="s">
        <v>1467</v>
      </c>
      <c r="D73" s="268">
        <f>SUMPRODUCT(--(phong=$B73),--(dembai=2))</f>
        <v>0</v>
      </c>
      <c r="E73" s="341"/>
      <c r="F73" s="268" t="str">
        <f t="shared" si="1"/>
        <v>2</v>
      </c>
      <c r="G73" s="113" t="s">
        <v>272</v>
      </c>
      <c r="H73" s="113"/>
      <c r="I73" s="113"/>
      <c r="J73" s="113"/>
      <c r="K73" s="113"/>
      <c r="L73" s="115"/>
      <c r="M73" s="115"/>
      <c r="N73" s="115"/>
    </row>
    <row r="74" spans="1:14" s="2" customFormat="1" ht="16.5" customHeight="1" x14ac:dyDescent="0.2">
      <c r="A74" s="340" t="s">
        <v>1468</v>
      </c>
      <c r="B74" s="267">
        <v>25</v>
      </c>
      <c r="C74" s="267" t="s">
        <v>310</v>
      </c>
      <c r="D74" s="268">
        <f>SUMPRODUCT(--(phong=$B74),--(dembai=0))</f>
        <v>15</v>
      </c>
      <c r="E74" s="341"/>
      <c r="F74" s="268" t="str">
        <f t="shared" si="1"/>
        <v>0</v>
      </c>
      <c r="G74" s="113" t="s">
        <v>272</v>
      </c>
      <c r="H74" s="113"/>
      <c r="I74" s="113"/>
      <c r="J74" s="113"/>
      <c r="K74" s="113"/>
      <c r="L74" s="115"/>
      <c r="M74" s="115"/>
      <c r="N74" s="115"/>
    </row>
    <row r="75" spans="1:14" s="2" customFormat="1" ht="16.5" customHeight="1" x14ac:dyDescent="0.2">
      <c r="A75" s="340"/>
      <c r="B75" s="267">
        <v>25</v>
      </c>
      <c r="C75" s="267" t="s">
        <v>311</v>
      </c>
      <c r="D75" s="268">
        <f>SUMPRODUCT(--(phong=$B75),--(dembai=1))</f>
        <v>14</v>
      </c>
      <c r="E75" s="341"/>
      <c r="F75" s="268" t="str">
        <f t="shared" si="1"/>
        <v>1</v>
      </c>
      <c r="G75" s="113" t="s">
        <v>272</v>
      </c>
      <c r="H75" s="113"/>
      <c r="I75" s="113"/>
      <c r="J75" s="113"/>
      <c r="K75" s="113"/>
      <c r="L75" s="115"/>
      <c r="M75" s="115"/>
      <c r="N75" s="115"/>
    </row>
    <row r="76" spans="1:14" s="2" customFormat="1" ht="16.5" customHeight="1" x14ac:dyDescent="0.2">
      <c r="A76" s="340"/>
      <c r="B76" s="267">
        <v>25</v>
      </c>
      <c r="C76" s="267" t="s">
        <v>1467</v>
      </c>
      <c r="D76" s="268">
        <f>SUMPRODUCT(--(phong=$B76),--(dembai=2))</f>
        <v>0</v>
      </c>
      <c r="E76" s="341"/>
      <c r="F76" s="268" t="str">
        <f t="shared" si="1"/>
        <v>2</v>
      </c>
      <c r="G76" s="113" t="s">
        <v>272</v>
      </c>
      <c r="H76" s="113"/>
      <c r="I76" s="113"/>
      <c r="J76" s="113"/>
      <c r="K76" s="113"/>
      <c r="L76" s="115"/>
      <c r="M76" s="115"/>
      <c r="N76" s="115"/>
    </row>
    <row r="77" spans="1:14" s="2" customFormat="1" ht="16.5" customHeight="1" x14ac:dyDescent="0.2">
      <c r="A77" s="340" t="s">
        <v>1469</v>
      </c>
      <c r="B77" s="267">
        <v>26</v>
      </c>
      <c r="C77" s="267" t="s">
        <v>310</v>
      </c>
      <c r="D77" s="268">
        <f>SUMPRODUCT(--(phong=$B77),--(dembai=0))</f>
        <v>19</v>
      </c>
      <c r="E77" s="268"/>
      <c r="F77" s="268" t="str">
        <f t="shared" si="1"/>
        <v>0</v>
      </c>
      <c r="G77" s="113" t="s">
        <v>272</v>
      </c>
      <c r="H77" s="113"/>
      <c r="I77" s="113"/>
      <c r="J77" s="113"/>
      <c r="K77" s="113"/>
      <c r="L77" s="115"/>
      <c r="M77" s="115"/>
      <c r="N77" s="115"/>
    </row>
    <row r="78" spans="1:14" s="2" customFormat="1" ht="16.5" customHeight="1" x14ac:dyDescent="0.2">
      <c r="A78" s="340"/>
      <c r="B78" s="267">
        <v>26</v>
      </c>
      <c r="C78" s="267" t="s">
        <v>311</v>
      </c>
      <c r="D78" s="268">
        <f>SUMPRODUCT(--(phong=$B78),--(dembai=1))</f>
        <v>10</v>
      </c>
      <c r="E78" s="268"/>
      <c r="F78" s="268" t="str">
        <f t="shared" si="1"/>
        <v>1</v>
      </c>
      <c r="G78" s="113" t="s">
        <v>272</v>
      </c>
      <c r="H78" s="113"/>
      <c r="I78" s="113"/>
      <c r="J78" s="113"/>
      <c r="K78" s="113"/>
      <c r="L78" s="115"/>
      <c r="M78" s="115"/>
      <c r="N78" s="115"/>
    </row>
    <row r="79" spans="1:14" s="2" customFormat="1" ht="16.5" customHeight="1" x14ac:dyDescent="0.2">
      <c r="A79" s="340"/>
      <c r="B79" s="267">
        <v>26</v>
      </c>
      <c r="C79" s="267" t="s">
        <v>1467</v>
      </c>
      <c r="D79" s="268">
        <f>SUMPRODUCT(--(phong=$B79),--(dembai=2))</f>
        <v>0</v>
      </c>
      <c r="E79" s="268"/>
      <c r="F79" s="268" t="str">
        <f t="shared" si="1"/>
        <v>2</v>
      </c>
      <c r="G79" s="113" t="s">
        <v>272</v>
      </c>
      <c r="H79" s="113"/>
      <c r="I79" s="113"/>
      <c r="J79" s="113"/>
      <c r="K79" s="113"/>
      <c r="L79" s="115"/>
      <c r="M79" s="115"/>
      <c r="N79" s="115"/>
    </row>
    <row r="80" spans="1:14" s="2" customFormat="1" ht="16.5" customHeight="1" x14ac:dyDescent="0.2">
      <c r="A80" s="340" t="s">
        <v>1470</v>
      </c>
      <c r="B80" s="267">
        <v>27</v>
      </c>
      <c r="C80" s="267" t="s">
        <v>310</v>
      </c>
      <c r="D80" s="268">
        <f>SUMPRODUCT(--(phong=$B80),--(dembai=0))</f>
        <v>16</v>
      </c>
      <c r="E80" s="268"/>
      <c r="F80" s="268" t="str">
        <f t="shared" si="1"/>
        <v>0</v>
      </c>
      <c r="G80" s="113" t="s">
        <v>272</v>
      </c>
      <c r="H80" s="113"/>
      <c r="I80" s="113"/>
      <c r="J80" s="113"/>
      <c r="K80" s="113"/>
      <c r="L80" s="115"/>
      <c r="M80" s="115"/>
      <c r="N80" s="115"/>
    </row>
    <row r="81" spans="1:14" s="2" customFormat="1" ht="16.5" customHeight="1" x14ac:dyDescent="0.2">
      <c r="A81" s="340"/>
      <c r="B81" s="267">
        <v>27</v>
      </c>
      <c r="C81" s="267" t="s">
        <v>311</v>
      </c>
      <c r="D81" s="268">
        <f>SUMPRODUCT(--(phong=$B81),--(dembai=1))</f>
        <v>13</v>
      </c>
      <c r="E81" s="268"/>
      <c r="F81" s="268" t="str">
        <f t="shared" si="1"/>
        <v>1</v>
      </c>
      <c r="G81" s="113" t="s">
        <v>272</v>
      </c>
      <c r="H81" s="113"/>
      <c r="I81" s="113"/>
      <c r="J81" s="113"/>
      <c r="K81" s="113"/>
      <c r="L81" s="115"/>
      <c r="M81" s="115"/>
      <c r="N81" s="115"/>
    </row>
    <row r="82" spans="1:14" s="2" customFormat="1" ht="16.5" customHeight="1" x14ac:dyDescent="0.2">
      <c r="A82" s="340"/>
      <c r="B82" s="267">
        <v>27</v>
      </c>
      <c r="C82" s="267" t="s">
        <v>1467</v>
      </c>
      <c r="D82" s="268">
        <f>SUMPRODUCT(--(phong=$B82),--(dembai=2))</f>
        <v>0</v>
      </c>
      <c r="E82" s="268"/>
      <c r="F82" s="268" t="str">
        <f t="shared" si="1"/>
        <v>2</v>
      </c>
      <c r="G82" s="113" t="s">
        <v>272</v>
      </c>
      <c r="H82" s="113"/>
      <c r="I82" s="113"/>
      <c r="J82" s="113"/>
      <c r="K82" s="113"/>
      <c r="L82" s="115"/>
      <c r="M82" s="115"/>
      <c r="N82" s="115"/>
    </row>
    <row r="83" spans="1:14" s="2" customFormat="1" ht="16.5" customHeight="1" x14ac:dyDescent="0.2">
      <c r="A83" s="340" t="s">
        <v>1471</v>
      </c>
      <c r="B83" s="267">
        <v>28</v>
      </c>
      <c r="C83" s="267" t="s">
        <v>310</v>
      </c>
      <c r="D83" s="268">
        <f>SUMPRODUCT(--(phong=$B83),--(dembai=0))</f>
        <v>15</v>
      </c>
      <c r="E83" s="268"/>
      <c r="F83" s="268" t="str">
        <f t="shared" si="1"/>
        <v>0</v>
      </c>
      <c r="G83" s="113" t="s">
        <v>272</v>
      </c>
      <c r="H83" s="113"/>
      <c r="I83" s="113"/>
      <c r="J83" s="113"/>
      <c r="K83" s="113"/>
      <c r="L83" s="115"/>
      <c r="M83" s="115"/>
      <c r="N83" s="115"/>
    </row>
    <row r="84" spans="1:14" s="2" customFormat="1" ht="16.5" customHeight="1" x14ac:dyDescent="0.2">
      <c r="A84" s="340"/>
      <c r="B84" s="267">
        <v>28</v>
      </c>
      <c r="C84" s="267" t="s">
        <v>311</v>
      </c>
      <c r="D84" s="268">
        <f>SUMPRODUCT(--(phong=$B84),--(dembai=1))</f>
        <v>14</v>
      </c>
      <c r="E84" s="268"/>
      <c r="F84" s="268" t="str">
        <f t="shared" si="1"/>
        <v>1</v>
      </c>
      <c r="G84" s="113" t="s">
        <v>272</v>
      </c>
      <c r="H84" s="113"/>
      <c r="I84" s="113"/>
      <c r="J84" s="113"/>
      <c r="K84" s="113"/>
      <c r="L84" s="115"/>
      <c r="M84" s="115"/>
      <c r="N84" s="115"/>
    </row>
    <row r="85" spans="1:14" s="2" customFormat="1" ht="16.5" customHeight="1" x14ac:dyDescent="0.2">
      <c r="A85" s="340"/>
      <c r="B85" s="267">
        <v>28</v>
      </c>
      <c r="C85" s="267" t="s">
        <v>1467</v>
      </c>
      <c r="D85" s="268">
        <f>SUMPRODUCT(--(phong=$B85),--(dembai=2))</f>
        <v>0</v>
      </c>
      <c r="E85" s="268"/>
      <c r="F85" s="268" t="str">
        <f t="shared" si="1"/>
        <v>2</v>
      </c>
      <c r="G85" s="113" t="s">
        <v>272</v>
      </c>
      <c r="H85" s="113"/>
      <c r="I85" s="113"/>
      <c r="J85" s="113"/>
      <c r="K85" s="113"/>
      <c r="L85" s="115"/>
      <c r="M85" s="115"/>
      <c r="N85" s="115"/>
    </row>
    <row r="86" spans="1:14" s="2" customFormat="1" ht="16.5" customHeight="1" x14ac:dyDescent="0.2">
      <c r="A86" s="340" t="s">
        <v>1472</v>
      </c>
      <c r="B86" s="267">
        <v>29</v>
      </c>
      <c r="C86" s="267" t="s">
        <v>310</v>
      </c>
      <c r="D86" s="268">
        <f>SUMPRODUCT(--(phong=$B86),--(dembai=0))</f>
        <v>14</v>
      </c>
      <c r="E86" s="268"/>
      <c r="F86" s="268" t="str">
        <f t="shared" si="1"/>
        <v>0</v>
      </c>
      <c r="G86" s="113" t="s">
        <v>272</v>
      </c>
      <c r="H86" s="113"/>
      <c r="I86" s="113"/>
      <c r="J86" s="113"/>
      <c r="K86" s="113"/>
      <c r="L86" s="115"/>
      <c r="M86" s="115"/>
      <c r="N86" s="115"/>
    </row>
    <row r="87" spans="1:14" s="2" customFormat="1" ht="16.5" customHeight="1" x14ac:dyDescent="0.2">
      <c r="A87" s="340"/>
      <c r="B87" s="267">
        <v>29</v>
      </c>
      <c r="C87" s="267" t="s">
        <v>311</v>
      </c>
      <c r="D87" s="268">
        <f>SUMPRODUCT(--(phong=$B87),--(dembai=1))</f>
        <v>15</v>
      </c>
      <c r="E87" s="268"/>
      <c r="F87" s="268" t="str">
        <f t="shared" si="1"/>
        <v>1</v>
      </c>
      <c r="G87" s="113" t="s">
        <v>272</v>
      </c>
      <c r="H87" s="113"/>
      <c r="I87" s="113"/>
      <c r="J87" s="113"/>
      <c r="K87" s="113"/>
      <c r="L87" s="115"/>
      <c r="M87" s="115"/>
      <c r="N87" s="115"/>
    </row>
    <row r="88" spans="1:14" s="2" customFormat="1" ht="16.5" customHeight="1" x14ac:dyDescent="0.2">
      <c r="A88" s="340"/>
      <c r="B88" s="267">
        <v>29</v>
      </c>
      <c r="C88" s="267" t="s">
        <v>1467</v>
      </c>
      <c r="D88" s="268">
        <f>SUMPRODUCT(--(phong=$B88),--(dembai=2))</f>
        <v>0</v>
      </c>
      <c r="E88" s="268"/>
      <c r="F88" s="268" t="str">
        <f t="shared" si="1"/>
        <v>2</v>
      </c>
      <c r="G88" s="113" t="s">
        <v>272</v>
      </c>
      <c r="H88" s="113"/>
      <c r="I88" s="113"/>
      <c r="J88" s="113"/>
      <c r="K88" s="113"/>
      <c r="L88" s="115"/>
      <c r="M88" s="115"/>
      <c r="N88" s="115"/>
    </row>
    <row r="89" spans="1:14" s="2" customFormat="1" ht="16.5" customHeight="1" x14ac:dyDescent="0.2">
      <c r="A89" s="340" t="s">
        <v>1473</v>
      </c>
      <c r="B89" s="267">
        <v>30</v>
      </c>
      <c r="C89" s="267" t="s">
        <v>310</v>
      </c>
      <c r="D89" s="268">
        <f>SUMPRODUCT(--(phong=$B89),--(dembai=0))</f>
        <v>16</v>
      </c>
      <c r="E89" s="268"/>
      <c r="F89" s="268" t="str">
        <f t="shared" si="1"/>
        <v>0</v>
      </c>
      <c r="G89" s="113" t="s">
        <v>272</v>
      </c>
      <c r="H89" s="113"/>
      <c r="I89" s="113"/>
      <c r="J89" s="113"/>
      <c r="K89" s="113"/>
      <c r="L89" s="115"/>
      <c r="M89" s="115"/>
      <c r="N89" s="115"/>
    </row>
    <row r="90" spans="1:14" s="2" customFormat="1" ht="16.5" customHeight="1" x14ac:dyDescent="0.2">
      <c r="A90" s="340"/>
      <c r="B90" s="267">
        <v>30</v>
      </c>
      <c r="C90" s="267" t="s">
        <v>311</v>
      </c>
      <c r="D90" s="268">
        <f>SUMPRODUCT(--(phong=$B90),--(dembai=1))</f>
        <v>13</v>
      </c>
      <c r="E90" s="268"/>
      <c r="F90" s="268" t="str">
        <f t="shared" si="1"/>
        <v>1</v>
      </c>
      <c r="G90" s="113" t="s">
        <v>272</v>
      </c>
      <c r="H90" s="113"/>
      <c r="I90" s="113"/>
      <c r="J90" s="113"/>
      <c r="K90" s="113"/>
      <c r="L90" s="115"/>
      <c r="M90" s="115"/>
      <c r="N90" s="115"/>
    </row>
    <row r="91" spans="1:14" s="2" customFormat="1" ht="16.5" customHeight="1" x14ac:dyDescent="0.2">
      <c r="A91" s="340"/>
      <c r="B91" s="267">
        <v>30</v>
      </c>
      <c r="C91" s="267" t="s">
        <v>1467</v>
      </c>
      <c r="D91" s="268">
        <f>SUMPRODUCT(--(phong=$B91),--(dembai=2))</f>
        <v>0</v>
      </c>
      <c r="E91" s="268"/>
      <c r="F91" s="268" t="str">
        <f t="shared" si="1"/>
        <v>2</v>
      </c>
      <c r="G91" s="113" t="s">
        <v>272</v>
      </c>
      <c r="H91" s="113"/>
      <c r="I91" s="113"/>
      <c r="J91" s="113"/>
      <c r="K91" s="113"/>
      <c r="L91" s="115"/>
      <c r="M91" s="115"/>
      <c r="N91" s="115"/>
    </row>
    <row r="92" spans="1:14" s="2" customFormat="1" ht="16.5" customHeight="1" x14ac:dyDescent="0.2">
      <c r="A92" s="343" t="s">
        <v>1474</v>
      </c>
      <c r="B92" s="267">
        <v>31</v>
      </c>
      <c r="C92" s="267" t="s">
        <v>310</v>
      </c>
      <c r="D92" s="268">
        <f>SUMPRODUCT(--(phong=$B92),--(dembai=0))</f>
        <v>14</v>
      </c>
      <c r="E92" s="268"/>
      <c r="F92" s="268" t="str">
        <f t="shared" si="1"/>
        <v>0</v>
      </c>
      <c r="G92" s="113" t="s">
        <v>272</v>
      </c>
      <c r="H92" s="113"/>
      <c r="I92" s="113"/>
      <c r="J92" s="113"/>
      <c r="K92" s="113"/>
      <c r="L92" s="115"/>
      <c r="M92" s="115"/>
      <c r="N92" s="115"/>
    </row>
    <row r="93" spans="1:14" s="2" customFormat="1" ht="16.5" customHeight="1" x14ac:dyDescent="0.2">
      <c r="A93" s="343"/>
      <c r="B93" s="267">
        <v>31</v>
      </c>
      <c r="C93" s="267" t="s">
        <v>311</v>
      </c>
      <c r="D93" s="268">
        <f>SUMPRODUCT(--(phong=$B93),--(dembai=1))</f>
        <v>9</v>
      </c>
      <c r="E93" s="268"/>
      <c r="F93" s="268" t="str">
        <f t="shared" si="1"/>
        <v>1</v>
      </c>
      <c r="G93" s="113" t="s">
        <v>272</v>
      </c>
      <c r="H93" s="113"/>
      <c r="I93" s="113"/>
      <c r="J93" s="113"/>
      <c r="K93" s="113"/>
      <c r="L93" s="115"/>
      <c r="M93" s="115"/>
      <c r="N93" s="115"/>
    </row>
    <row r="94" spans="1:14" s="2" customFormat="1" ht="16.5" customHeight="1" x14ac:dyDescent="0.2">
      <c r="A94" s="343"/>
      <c r="B94" s="267">
        <v>31</v>
      </c>
      <c r="C94" s="267" t="s">
        <v>1467</v>
      </c>
      <c r="D94" s="268">
        <f>SUMPRODUCT(--(phong=$B94),--(dembai=2))</f>
        <v>0</v>
      </c>
      <c r="E94" s="268"/>
      <c r="F94" s="268" t="str">
        <f t="shared" si="1"/>
        <v>2</v>
      </c>
      <c r="G94" s="113" t="s">
        <v>272</v>
      </c>
      <c r="H94" s="113"/>
      <c r="I94" s="113"/>
      <c r="J94" s="113"/>
      <c r="K94" s="113"/>
      <c r="L94" s="115"/>
      <c r="M94" s="115"/>
      <c r="N94" s="115"/>
    </row>
    <row r="95" spans="1:14" s="2" customFormat="1" ht="16.5" customHeight="1" x14ac:dyDescent="0.2">
      <c r="A95" s="340" t="s">
        <v>1475</v>
      </c>
      <c r="B95" s="267">
        <v>32</v>
      </c>
      <c r="C95" s="267" t="s">
        <v>310</v>
      </c>
      <c r="D95" s="268">
        <f>SUMPRODUCT(--(phong=$B95),--(dembai=0))</f>
        <v>0</v>
      </c>
      <c r="E95" s="268"/>
      <c r="F95" s="268" t="str">
        <f t="shared" si="1"/>
        <v>0</v>
      </c>
      <c r="G95" s="113" t="s">
        <v>272</v>
      </c>
      <c r="H95" s="113"/>
      <c r="I95" s="113"/>
      <c r="J95" s="113"/>
      <c r="K95" s="113"/>
      <c r="L95" s="115"/>
      <c r="M95" s="115"/>
      <c r="N95" s="115"/>
    </row>
    <row r="96" spans="1:14" s="2" customFormat="1" ht="16.5" customHeight="1" x14ac:dyDescent="0.2">
      <c r="A96" s="340"/>
      <c r="B96" s="267">
        <v>32</v>
      </c>
      <c r="C96" s="267" t="s">
        <v>311</v>
      </c>
      <c r="D96" s="268">
        <f>SUMPRODUCT(--(phong=$B96),--(dembai=1))</f>
        <v>0</v>
      </c>
      <c r="E96" s="268"/>
      <c r="F96" s="268" t="str">
        <f t="shared" si="1"/>
        <v>1</v>
      </c>
      <c r="G96" s="113" t="s">
        <v>272</v>
      </c>
      <c r="H96" s="113"/>
      <c r="I96" s="113"/>
      <c r="J96" s="113"/>
      <c r="K96" s="113"/>
      <c r="L96" s="115"/>
      <c r="M96" s="115"/>
      <c r="N96" s="115"/>
    </row>
    <row r="97" spans="1:14" s="2" customFormat="1" ht="16.5" customHeight="1" x14ac:dyDescent="0.2">
      <c r="A97" s="340"/>
      <c r="B97" s="267">
        <v>32</v>
      </c>
      <c r="C97" s="267" t="s">
        <v>1467</v>
      </c>
      <c r="D97" s="268">
        <f>SUMPRODUCT(--(phong=$B97),--(dembai=2))</f>
        <v>27</v>
      </c>
      <c r="E97" s="268"/>
      <c r="F97" s="268" t="str">
        <f t="shared" si="1"/>
        <v>2</v>
      </c>
      <c r="G97" s="113" t="s">
        <v>272</v>
      </c>
      <c r="H97" s="113"/>
      <c r="I97" s="113"/>
      <c r="J97" s="113"/>
      <c r="K97" s="113"/>
      <c r="L97" s="115"/>
      <c r="M97" s="115"/>
      <c r="N97" s="115"/>
    </row>
    <row r="98" spans="1:14" s="2" customFormat="1" ht="16.5" customHeight="1" x14ac:dyDescent="0.2">
      <c r="A98" s="340" t="s">
        <v>1476</v>
      </c>
      <c r="B98" s="267">
        <v>33</v>
      </c>
      <c r="C98" s="267" t="s">
        <v>310</v>
      </c>
      <c r="D98" s="268">
        <f>SUMPRODUCT(--(phong=$B98),--(dembai=0))</f>
        <v>0</v>
      </c>
      <c r="E98" s="268"/>
      <c r="F98" s="268" t="str">
        <f t="shared" si="1"/>
        <v>0</v>
      </c>
      <c r="G98" s="113" t="s">
        <v>272</v>
      </c>
      <c r="H98" s="113"/>
      <c r="I98" s="113"/>
      <c r="J98" s="113"/>
      <c r="K98" s="113"/>
      <c r="L98" s="115"/>
      <c r="M98" s="115"/>
      <c r="N98" s="115"/>
    </row>
    <row r="99" spans="1:14" s="2" customFormat="1" ht="16.5" customHeight="1" x14ac:dyDescent="0.2">
      <c r="A99" s="340"/>
      <c r="B99" s="267">
        <v>33</v>
      </c>
      <c r="C99" s="267" t="s">
        <v>311</v>
      </c>
      <c r="D99" s="268">
        <f>SUMPRODUCT(--(phong=$B99),--(dembai=1))</f>
        <v>0</v>
      </c>
      <c r="E99" s="268"/>
      <c r="F99" s="268" t="str">
        <f t="shared" si="1"/>
        <v>1</v>
      </c>
      <c r="G99" s="113" t="s">
        <v>272</v>
      </c>
      <c r="H99" s="113"/>
      <c r="I99" s="113"/>
      <c r="J99" s="113"/>
      <c r="K99" s="113"/>
      <c r="L99" s="115"/>
      <c r="M99" s="115"/>
      <c r="N99" s="115"/>
    </row>
    <row r="100" spans="1:14" s="2" customFormat="1" ht="16.5" customHeight="1" x14ac:dyDescent="0.2">
      <c r="A100" s="340"/>
      <c r="B100" s="267">
        <v>33</v>
      </c>
      <c r="C100" s="267" t="s">
        <v>1467</v>
      </c>
      <c r="D100" s="268">
        <f>SUMPRODUCT(--(phong=$B100),--(dembai=2))</f>
        <v>27</v>
      </c>
      <c r="E100" s="268"/>
      <c r="F100" s="268" t="str">
        <f t="shared" si="1"/>
        <v>2</v>
      </c>
      <c r="G100" s="113" t="s">
        <v>272</v>
      </c>
      <c r="H100" s="113"/>
      <c r="I100" s="113"/>
      <c r="J100" s="113"/>
      <c r="K100" s="113"/>
      <c r="L100" s="115"/>
      <c r="M100" s="115"/>
      <c r="N100" s="115"/>
    </row>
    <row r="101" spans="1:14" s="2" customFormat="1" ht="16.5" customHeight="1" x14ac:dyDescent="0.2">
      <c r="A101" s="340" t="s">
        <v>1477</v>
      </c>
      <c r="B101" s="267">
        <v>34</v>
      </c>
      <c r="C101" s="267" t="s">
        <v>310</v>
      </c>
      <c r="D101" s="268">
        <f>SUMPRODUCT(--(phong=$B101),--(dembai=0))</f>
        <v>0</v>
      </c>
      <c r="E101" s="268"/>
      <c r="F101" s="268" t="str">
        <f t="shared" si="1"/>
        <v>0</v>
      </c>
      <c r="G101" s="113" t="s">
        <v>272</v>
      </c>
      <c r="H101" s="113"/>
      <c r="I101" s="113"/>
      <c r="J101" s="113"/>
      <c r="K101" s="113"/>
      <c r="L101" s="115"/>
      <c r="M101" s="115"/>
      <c r="N101" s="115"/>
    </row>
    <row r="102" spans="1:14" s="2" customFormat="1" ht="16.5" customHeight="1" x14ac:dyDescent="0.2">
      <c r="A102" s="340"/>
      <c r="B102" s="267">
        <v>34</v>
      </c>
      <c r="C102" s="267" t="s">
        <v>311</v>
      </c>
      <c r="D102" s="268">
        <f>SUMPRODUCT(--(phong=$B102),--(dembai=1))</f>
        <v>0</v>
      </c>
      <c r="E102" s="268"/>
      <c r="F102" s="268" t="str">
        <f t="shared" si="1"/>
        <v>1</v>
      </c>
      <c r="G102" s="113" t="s">
        <v>272</v>
      </c>
      <c r="H102" s="113"/>
      <c r="I102" s="113"/>
      <c r="J102" s="113"/>
      <c r="K102" s="113"/>
      <c r="L102" s="115"/>
      <c r="M102" s="115"/>
      <c r="N102" s="115"/>
    </row>
    <row r="103" spans="1:14" s="2" customFormat="1" ht="16.5" customHeight="1" x14ac:dyDescent="0.2">
      <c r="A103" s="340"/>
      <c r="B103" s="267">
        <v>34</v>
      </c>
      <c r="C103" s="267" t="s">
        <v>1467</v>
      </c>
      <c r="D103" s="268">
        <f>SUMPRODUCT(--(phong=$B103),--(dembai=2))</f>
        <v>27</v>
      </c>
      <c r="E103" s="268"/>
      <c r="F103" s="268" t="str">
        <f t="shared" si="1"/>
        <v>2</v>
      </c>
      <c r="G103" s="113" t="s">
        <v>272</v>
      </c>
      <c r="H103" s="113"/>
      <c r="I103" s="113"/>
      <c r="J103" s="113"/>
      <c r="K103" s="113"/>
      <c r="L103" s="115"/>
      <c r="M103" s="115"/>
      <c r="N103" s="115"/>
    </row>
    <row r="104" spans="1:14" s="2" customFormat="1" ht="16.5" customHeight="1" x14ac:dyDescent="0.2">
      <c r="A104" s="340" t="s">
        <v>1478</v>
      </c>
      <c r="B104" s="267">
        <v>35</v>
      </c>
      <c r="C104" s="267" t="s">
        <v>310</v>
      </c>
      <c r="D104" s="268">
        <f>SUMPRODUCT(--(phong=$B104),--(dembai=0))</f>
        <v>0</v>
      </c>
      <c r="E104" s="268"/>
      <c r="F104" s="268" t="str">
        <f t="shared" si="1"/>
        <v>0</v>
      </c>
      <c r="G104" s="113" t="s">
        <v>272</v>
      </c>
      <c r="H104" s="113"/>
      <c r="I104" s="113"/>
      <c r="J104" s="113"/>
      <c r="K104" s="113"/>
      <c r="L104" s="115"/>
      <c r="M104" s="115"/>
      <c r="N104" s="115"/>
    </row>
    <row r="105" spans="1:14" s="2" customFormat="1" ht="16.5" customHeight="1" x14ac:dyDescent="0.2">
      <c r="A105" s="340"/>
      <c r="B105" s="267">
        <v>35</v>
      </c>
      <c r="C105" s="267" t="s">
        <v>311</v>
      </c>
      <c r="D105" s="268">
        <f>SUMPRODUCT(--(phong=$B105),--(dembai=1))</f>
        <v>0</v>
      </c>
      <c r="E105" s="268"/>
      <c r="F105" s="268" t="str">
        <f t="shared" si="1"/>
        <v>1</v>
      </c>
      <c r="G105" s="113" t="s">
        <v>272</v>
      </c>
      <c r="H105" s="113"/>
      <c r="I105" s="113"/>
      <c r="J105" s="113"/>
      <c r="K105" s="113"/>
      <c r="L105" s="115"/>
      <c r="M105" s="115"/>
      <c r="N105" s="115"/>
    </row>
    <row r="106" spans="1:14" s="2" customFormat="1" ht="16.5" customHeight="1" x14ac:dyDescent="0.2">
      <c r="A106" s="340"/>
      <c r="B106" s="267">
        <v>35</v>
      </c>
      <c r="C106" s="267" t="s">
        <v>1467</v>
      </c>
      <c r="D106" s="268">
        <f>SUMPRODUCT(--(phong=$B106),--(dembai=2))</f>
        <v>27</v>
      </c>
      <c r="E106" s="268"/>
      <c r="F106" s="268" t="str">
        <f t="shared" si="1"/>
        <v>2</v>
      </c>
      <c r="G106" s="113" t="s">
        <v>272</v>
      </c>
      <c r="H106" s="113"/>
      <c r="I106" s="113"/>
      <c r="J106" s="113"/>
      <c r="K106" s="113"/>
      <c r="L106" s="115"/>
      <c r="M106" s="115"/>
      <c r="N106" s="115"/>
    </row>
    <row r="107" spans="1:14" s="2" customFormat="1" ht="16.5" customHeight="1" x14ac:dyDescent="0.2">
      <c r="A107" s="340" t="s">
        <v>1479</v>
      </c>
      <c r="B107" s="267">
        <v>36</v>
      </c>
      <c r="C107" s="267" t="s">
        <v>310</v>
      </c>
      <c r="D107" s="268">
        <f>SUMPRODUCT(--(phong=$B107),--(dembai=0))</f>
        <v>0</v>
      </c>
      <c r="E107" s="268"/>
      <c r="F107" s="268" t="str">
        <f t="shared" si="1"/>
        <v>0</v>
      </c>
      <c r="G107" s="113" t="s">
        <v>272</v>
      </c>
      <c r="H107" s="113"/>
      <c r="I107" s="113"/>
      <c r="J107" s="113"/>
      <c r="K107" s="113"/>
      <c r="L107" s="115"/>
      <c r="M107" s="115"/>
      <c r="N107" s="115"/>
    </row>
    <row r="108" spans="1:14" s="2" customFormat="1" ht="16.5" customHeight="1" x14ac:dyDescent="0.2">
      <c r="A108" s="340"/>
      <c r="B108" s="267">
        <v>36</v>
      </c>
      <c r="C108" s="267" t="s">
        <v>311</v>
      </c>
      <c r="D108" s="268">
        <f>SUMPRODUCT(--(phong=$B108),--(dembai=1))</f>
        <v>0</v>
      </c>
      <c r="E108" s="268"/>
      <c r="F108" s="268" t="str">
        <f t="shared" si="1"/>
        <v>1</v>
      </c>
      <c r="G108" s="113" t="s">
        <v>272</v>
      </c>
      <c r="H108" s="113"/>
      <c r="I108" s="113"/>
      <c r="J108" s="113"/>
      <c r="K108" s="113"/>
      <c r="L108" s="115"/>
      <c r="M108" s="115"/>
      <c r="N108" s="115"/>
    </row>
    <row r="109" spans="1:14" s="2" customFormat="1" ht="16.5" customHeight="1" x14ac:dyDescent="0.2">
      <c r="A109" s="340"/>
      <c r="B109" s="267">
        <v>36</v>
      </c>
      <c r="C109" s="267" t="s">
        <v>1467</v>
      </c>
      <c r="D109" s="268">
        <f>SUMPRODUCT(--(phong=$B109),--(dembai=2))</f>
        <v>27</v>
      </c>
      <c r="E109" s="268"/>
      <c r="F109" s="268" t="str">
        <f t="shared" si="1"/>
        <v>2</v>
      </c>
      <c r="G109" s="113" t="s">
        <v>272</v>
      </c>
      <c r="H109" s="113"/>
      <c r="I109" s="113"/>
      <c r="J109" s="113"/>
      <c r="K109" s="113"/>
      <c r="L109" s="115"/>
      <c r="M109" s="115"/>
      <c r="N109" s="115"/>
    </row>
    <row r="110" spans="1:14" s="2" customFormat="1" ht="16.5" customHeight="1" x14ac:dyDescent="0.2">
      <c r="A110" s="340" t="s">
        <v>1480</v>
      </c>
      <c r="B110" s="267">
        <v>37</v>
      </c>
      <c r="C110" s="267" t="s">
        <v>310</v>
      </c>
      <c r="D110" s="268">
        <f>SUMPRODUCT(--(phong=$B110),--(dembai=0))</f>
        <v>0</v>
      </c>
      <c r="E110" s="268"/>
      <c r="F110" s="268" t="str">
        <f t="shared" si="1"/>
        <v>0</v>
      </c>
      <c r="G110" s="113" t="s">
        <v>272</v>
      </c>
      <c r="H110" s="113"/>
      <c r="I110" s="113"/>
      <c r="J110" s="113"/>
      <c r="K110" s="113"/>
      <c r="L110" s="115"/>
      <c r="M110" s="115"/>
      <c r="N110" s="115"/>
    </row>
    <row r="111" spans="1:14" s="2" customFormat="1" ht="16.5" customHeight="1" x14ac:dyDescent="0.2">
      <c r="A111" s="340"/>
      <c r="B111" s="267">
        <v>37</v>
      </c>
      <c r="C111" s="267" t="s">
        <v>311</v>
      </c>
      <c r="D111" s="268">
        <f>SUMPRODUCT(--(phong=$B111),--(dembai=1))</f>
        <v>0</v>
      </c>
      <c r="E111" s="268"/>
      <c r="F111" s="268" t="str">
        <f t="shared" si="1"/>
        <v>1</v>
      </c>
      <c r="G111" s="113" t="s">
        <v>272</v>
      </c>
      <c r="H111" s="113"/>
      <c r="I111" s="113"/>
      <c r="J111" s="113"/>
      <c r="K111" s="113"/>
      <c r="L111" s="115"/>
      <c r="M111" s="115"/>
      <c r="N111" s="115"/>
    </row>
    <row r="112" spans="1:14" s="2" customFormat="1" ht="16.5" customHeight="1" x14ac:dyDescent="0.2">
      <c r="A112" s="340"/>
      <c r="B112" s="267">
        <v>37</v>
      </c>
      <c r="C112" s="267" t="s">
        <v>1467</v>
      </c>
      <c r="D112" s="268">
        <f>SUMPRODUCT(--(phong=$B112),--(dembai=2))</f>
        <v>27</v>
      </c>
      <c r="E112" s="268"/>
      <c r="F112" s="268" t="str">
        <f t="shared" si="1"/>
        <v>2</v>
      </c>
      <c r="G112" s="113" t="s">
        <v>272</v>
      </c>
      <c r="H112" s="113"/>
      <c r="I112" s="113"/>
      <c r="J112" s="113"/>
      <c r="K112" s="113"/>
      <c r="L112" s="115"/>
      <c r="M112" s="115"/>
      <c r="N112" s="115"/>
    </row>
    <row r="113" spans="1:14" s="2" customFormat="1" ht="16.5" customHeight="1" x14ac:dyDescent="0.2">
      <c r="A113" s="340" t="s">
        <v>1481</v>
      </c>
      <c r="B113" s="267">
        <v>38</v>
      </c>
      <c r="C113" s="267" t="s">
        <v>310</v>
      </c>
      <c r="D113" s="268">
        <f>SUMPRODUCT(--(phong=$B113),--(dembai=0))</f>
        <v>0</v>
      </c>
      <c r="E113" s="268"/>
      <c r="F113" s="268" t="str">
        <f t="shared" si="1"/>
        <v>0</v>
      </c>
      <c r="G113" s="113" t="s">
        <v>272</v>
      </c>
      <c r="H113" s="113"/>
      <c r="I113" s="113"/>
      <c r="J113" s="113"/>
      <c r="K113" s="113"/>
      <c r="L113" s="115"/>
      <c r="M113" s="115"/>
      <c r="N113" s="115"/>
    </row>
    <row r="114" spans="1:14" s="2" customFormat="1" ht="16.5" customHeight="1" x14ac:dyDescent="0.2">
      <c r="A114" s="340"/>
      <c r="B114" s="267">
        <v>38</v>
      </c>
      <c r="C114" s="267" t="s">
        <v>311</v>
      </c>
      <c r="D114" s="268">
        <f>SUMPRODUCT(--(phong=$B114),--(dembai=1))</f>
        <v>0</v>
      </c>
      <c r="E114" s="268"/>
      <c r="F114" s="268" t="str">
        <f t="shared" si="1"/>
        <v>1</v>
      </c>
      <c r="G114" s="113" t="s">
        <v>272</v>
      </c>
      <c r="H114" s="113"/>
      <c r="I114" s="113"/>
      <c r="J114" s="113"/>
      <c r="K114" s="113"/>
      <c r="L114" s="115"/>
      <c r="M114" s="115"/>
      <c r="N114" s="115"/>
    </row>
    <row r="115" spans="1:14" s="2" customFormat="1" ht="16.5" customHeight="1" x14ac:dyDescent="0.2">
      <c r="A115" s="340"/>
      <c r="B115" s="267">
        <v>38</v>
      </c>
      <c r="C115" s="267" t="s">
        <v>1467</v>
      </c>
      <c r="D115" s="268">
        <f>SUMPRODUCT(--(phong=$B115),--(dembai=2))</f>
        <v>27</v>
      </c>
      <c r="E115" s="268"/>
      <c r="F115" s="268" t="str">
        <f t="shared" si="1"/>
        <v>2</v>
      </c>
      <c r="G115" s="113" t="s">
        <v>272</v>
      </c>
      <c r="H115" s="113"/>
      <c r="I115" s="113"/>
      <c r="J115" s="113"/>
      <c r="K115" s="113"/>
      <c r="L115" s="115"/>
      <c r="M115" s="115"/>
      <c r="N115" s="115"/>
    </row>
    <row r="116" spans="1:14" s="2" customFormat="1" ht="16.5" customHeight="1" x14ac:dyDescent="0.2">
      <c r="A116" s="343" t="s">
        <v>1482</v>
      </c>
      <c r="B116" s="267">
        <v>39</v>
      </c>
      <c r="C116" s="267" t="s">
        <v>310</v>
      </c>
      <c r="D116" s="268">
        <f>SUMPRODUCT(--(phong=$B116),--(dembai=0))</f>
        <v>0</v>
      </c>
      <c r="E116" s="268"/>
      <c r="F116" s="268" t="str">
        <f t="shared" si="1"/>
        <v>0</v>
      </c>
      <c r="G116" s="113" t="s">
        <v>272</v>
      </c>
      <c r="H116" s="113"/>
      <c r="I116" s="113"/>
      <c r="J116" s="113"/>
      <c r="K116" s="113"/>
      <c r="L116" s="115"/>
      <c r="M116" s="115"/>
      <c r="N116" s="115"/>
    </row>
    <row r="117" spans="1:14" s="2" customFormat="1" ht="16.5" customHeight="1" x14ac:dyDescent="0.2">
      <c r="A117" s="343"/>
      <c r="B117" s="267">
        <v>39</v>
      </c>
      <c r="C117" s="267" t="s">
        <v>311</v>
      </c>
      <c r="D117" s="268">
        <f>SUMPRODUCT(--(phong=$B117),--(dembai=1))</f>
        <v>0</v>
      </c>
      <c r="E117" s="268"/>
      <c r="F117" s="268" t="str">
        <f t="shared" si="1"/>
        <v>1</v>
      </c>
      <c r="G117" s="113" t="s">
        <v>272</v>
      </c>
      <c r="H117" s="113"/>
      <c r="I117" s="113"/>
      <c r="J117" s="113"/>
      <c r="K117" s="113"/>
      <c r="L117" s="115"/>
      <c r="M117" s="115"/>
      <c r="N117" s="115"/>
    </row>
    <row r="118" spans="1:14" s="2" customFormat="1" ht="16.5" customHeight="1" x14ac:dyDescent="0.2">
      <c r="A118" s="343"/>
      <c r="B118" s="267">
        <v>39</v>
      </c>
      <c r="C118" s="267" t="s">
        <v>1467</v>
      </c>
      <c r="D118" s="268">
        <f>SUMPRODUCT(--(phong=$B118),--(dembai=2))</f>
        <v>24</v>
      </c>
      <c r="E118" s="268"/>
      <c r="F118" s="268" t="str">
        <f t="shared" si="1"/>
        <v>2</v>
      </c>
      <c r="G118" s="113" t="s">
        <v>272</v>
      </c>
      <c r="H118" s="113"/>
      <c r="I118" s="113"/>
      <c r="J118" s="113"/>
      <c r="K118" s="113"/>
      <c r="L118" s="115"/>
      <c r="M118" s="115"/>
      <c r="N118" s="115"/>
    </row>
    <row r="119" spans="1:14" ht="16.5" customHeight="1" x14ac:dyDescent="0.2">
      <c r="A119" s="342" t="s">
        <v>20</v>
      </c>
      <c r="B119" s="342"/>
      <c r="C119" s="116"/>
      <c r="D119" s="112"/>
      <c r="E119" s="112"/>
      <c r="F119" s="112" t="str">
        <f t="shared" si="1"/>
        <v/>
      </c>
      <c r="G119" s="117"/>
      <c r="H119" s="117"/>
      <c r="I119" s="117"/>
      <c r="J119" s="117"/>
      <c r="K119" s="117"/>
      <c r="L119" s="118"/>
      <c r="M119" s="118"/>
      <c r="N119" s="118"/>
    </row>
  </sheetData>
  <sheetProtection algorithmName="SHA-512" hashValue="aOgaUyA5wYd6LTOGqrZGFzyyatxSMNknAJy8p6gxJJfkpCFYw/9HmRxGeLZDIPMvnvv9MeKpeKijzcRUJ5MEYw==" saltValue="HWjawuF1pJvkC/VKtAZHLg==" spinCount="100000" sheet="1" objects="1" scenarios="1"/>
  <mergeCells count="43">
    <mergeCell ref="H1:I1"/>
    <mergeCell ref="A77:A79"/>
    <mergeCell ref="A101:A103"/>
    <mergeCell ref="A104:A106"/>
    <mergeCell ref="A29:A31"/>
    <mergeCell ref="A32:A34"/>
    <mergeCell ref="A35:A37"/>
    <mergeCell ref="A38:A40"/>
    <mergeCell ref="A41:A43"/>
    <mergeCell ref="A71:A73"/>
    <mergeCell ref="A47:A49"/>
    <mergeCell ref="A50:A52"/>
    <mergeCell ref="A53:A55"/>
    <mergeCell ref="A56:A58"/>
    <mergeCell ref="A59:A61"/>
    <mergeCell ref="A74:A76"/>
    <mergeCell ref="A107:A109"/>
    <mergeCell ref="A119:B119"/>
    <mergeCell ref="A80:A82"/>
    <mergeCell ref="A95:A97"/>
    <mergeCell ref="A110:A112"/>
    <mergeCell ref="A113:A115"/>
    <mergeCell ref="A116:A118"/>
    <mergeCell ref="A83:A85"/>
    <mergeCell ref="A86:A88"/>
    <mergeCell ref="A89:A91"/>
    <mergeCell ref="A92:A94"/>
    <mergeCell ref="A98:A100"/>
    <mergeCell ref="A62:A64"/>
    <mergeCell ref="A65:A67"/>
    <mergeCell ref="A68:A70"/>
    <mergeCell ref="E2:E37"/>
    <mergeCell ref="E38:E76"/>
    <mergeCell ref="A17:A19"/>
    <mergeCell ref="A5:A7"/>
    <mergeCell ref="A2:A4"/>
    <mergeCell ref="A8:A10"/>
    <mergeCell ref="A11:A13"/>
    <mergeCell ref="A14:A16"/>
    <mergeCell ref="A44:A46"/>
    <mergeCell ref="A20:A22"/>
    <mergeCell ref="A23:A25"/>
    <mergeCell ref="A26:A28"/>
  </mergeCells>
  <printOptions horizontalCentered="1"/>
  <pageMargins left="0.31496062992125984" right="0.6692913385826772" top="1.0236220472440944" bottom="0.35433070866141736" header="0.51181102362204722" footer="0.31496062992125984"/>
  <pageSetup paperSize="9" fitToWidth="0" orientation="portrait" r:id="rId1"/>
  <headerFooter scaleWithDoc="0" alignWithMargins="0">
    <oddHeader>&amp;L&amp;"Times New Roman,Thường"TRƯỜNG THPT TIẾN THỊNH
      NĂM HỌC 2019-2020&amp;C&amp;"Times New Roman,Thường"&amp;11THỐNG KÊ SỐ LƯỢNG BÀI
KHẢO SÁT CHẤT LƯỢNG LẦN 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732"/>
  <sheetViews>
    <sheetView zoomScale="130" zoomScaleNormal="130" workbookViewId="0">
      <pane ySplit="4" topLeftCell="A77" activePane="bottomLeft" state="frozen"/>
      <selection pane="bottomLeft" activeCell="Q82" sqref="Q82"/>
    </sheetView>
  </sheetViews>
  <sheetFormatPr defaultColWidth="6.5703125" defaultRowHeight="12.75" x14ac:dyDescent="0.2"/>
  <cols>
    <col min="1" max="1" width="2.42578125" style="34" customWidth="1"/>
    <col min="2" max="2" width="2.85546875" style="34" customWidth="1"/>
    <col min="3" max="3" width="5.42578125" style="38" customWidth="1"/>
    <col min="4" max="4" width="6.5703125" style="38"/>
    <col min="5" max="5" width="5.42578125" style="38" customWidth="1"/>
    <col min="6" max="6" width="7.85546875" style="38" customWidth="1"/>
    <col min="7" max="7" width="7.28515625" style="38" customWidth="1"/>
    <col min="8" max="16" width="9" style="38" customWidth="1"/>
    <col min="17" max="17" width="9" style="39" customWidth="1"/>
    <col min="18" max="18" width="9" style="40" customWidth="1"/>
    <col min="19" max="19" width="9" style="38" customWidth="1"/>
    <col min="20" max="20" width="10.28515625" style="34" customWidth="1"/>
    <col min="21" max="21" width="0" style="41" hidden="1" customWidth="1"/>
    <col min="22" max="16384" width="6.5703125" style="34"/>
  </cols>
  <sheetData>
    <row r="1" spans="1:21" ht="19.5" customHeight="1" x14ac:dyDescent="0.3">
      <c r="A1" s="235"/>
      <c r="B1" s="235"/>
      <c r="C1" s="355" t="s">
        <v>35</v>
      </c>
      <c r="D1" s="355"/>
      <c r="E1" s="355"/>
      <c r="F1" s="355"/>
      <c r="G1" s="355"/>
      <c r="H1" s="355"/>
      <c r="I1" s="355"/>
      <c r="J1" s="356" t="s">
        <v>1537</v>
      </c>
      <c r="K1" s="356"/>
      <c r="L1" s="356"/>
      <c r="M1" s="356"/>
      <c r="N1" s="356"/>
      <c r="O1" s="356"/>
      <c r="P1" s="356"/>
      <c r="Q1" s="356"/>
      <c r="R1" s="356"/>
      <c r="S1" s="356"/>
      <c r="T1" s="356"/>
      <c r="U1" s="34"/>
    </row>
    <row r="2" spans="1:21" ht="15.75" customHeight="1" x14ac:dyDescent="0.25">
      <c r="A2" s="235"/>
      <c r="B2" s="235"/>
      <c r="C2" s="357" t="s">
        <v>1491</v>
      </c>
      <c r="D2" s="357"/>
      <c r="E2" s="357"/>
      <c r="F2" s="357"/>
      <c r="G2" s="357"/>
      <c r="H2" s="357"/>
      <c r="I2" s="357"/>
      <c r="J2" s="358" t="s">
        <v>34</v>
      </c>
      <c r="K2" s="358"/>
      <c r="L2" s="358"/>
      <c r="M2" s="358"/>
      <c r="N2" s="358"/>
      <c r="O2" s="358"/>
      <c r="P2" s="358"/>
      <c r="Q2" s="358"/>
      <c r="R2" s="358"/>
      <c r="S2" s="358"/>
      <c r="T2" s="358"/>
      <c r="U2" s="34"/>
    </row>
    <row r="3" spans="1:21" ht="22.5" customHeight="1" x14ac:dyDescent="0.2">
      <c r="A3" s="350" t="s">
        <v>316</v>
      </c>
      <c r="B3" s="350" t="s">
        <v>315</v>
      </c>
      <c r="C3" s="353" t="s">
        <v>33</v>
      </c>
      <c r="D3" s="352" t="s">
        <v>33</v>
      </c>
      <c r="E3" s="350" t="s">
        <v>1538</v>
      </c>
      <c r="F3" s="353" t="s">
        <v>32</v>
      </c>
      <c r="G3" s="236" t="s">
        <v>31</v>
      </c>
      <c r="H3" s="359" t="s">
        <v>30</v>
      </c>
      <c r="I3" s="360"/>
      <c r="J3" s="352" t="s">
        <v>29</v>
      </c>
      <c r="K3" s="352"/>
      <c r="L3" s="352" t="s">
        <v>21</v>
      </c>
      <c r="M3" s="352"/>
      <c r="N3" s="352" t="s">
        <v>28</v>
      </c>
      <c r="O3" s="352"/>
      <c r="P3" s="352" t="s">
        <v>27</v>
      </c>
      <c r="Q3" s="352"/>
      <c r="R3" s="352" t="s">
        <v>26</v>
      </c>
      <c r="S3" s="352"/>
      <c r="T3" s="353" t="s">
        <v>0</v>
      </c>
      <c r="U3" s="34"/>
    </row>
    <row r="4" spans="1:21" ht="18" customHeight="1" x14ac:dyDescent="0.2">
      <c r="A4" s="351"/>
      <c r="B4" s="351"/>
      <c r="C4" s="351"/>
      <c r="D4" s="352"/>
      <c r="E4" s="361"/>
      <c r="F4" s="351"/>
      <c r="G4" s="237" t="s">
        <v>25</v>
      </c>
      <c r="H4" s="237" t="s">
        <v>25</v>
      </c>
      <c r="I4" s="238" t="s">
        <v>24</v>
      </c>
      <c r="J4" s="237" t="s">
        <v>25</v>
      </c>
      <c r="K4" s="238" t="s">
        <v>24</v>
      </c>
      <c r="L4" s="237" t="s">
        <v>25</v>
      </c>
      <c r="M4" s="238" t="s">
        <v>24</v>
      </c>
      <c r="N4" s="237" t="s">
        <v>25</v>
      </c>
      <c r="O4" s="238" t="s">
        <v>24</v>
      </c>
      <c r="P4" s="237" t="s">
        <v>25</v>
      </c>
      <c r="Q4" s="239" t="s">
        <v>24</v>
      </c>
      <c r="R4" s="240" t="s">
        <v>25</v>
      </c>
      <c r="S4" s="238" t="s">
        <v>24</v>
      </c>
      <c r="T4" s="351"/>
      <c r="U4" s="34"/>
    </row>
    <row r="5" spans="1:21" s="35" customFormat="1" ht="15.75" hidden="1" x14ac:dyDescent="0.2">
      <c r="A5" s="241">
        <v>2</v>
      </c>
      <c r="B5" s="242" t="str">
        <f>LEFT(C5,2)&amp;RIGHT(C5,1)</f>
        <v>121</v>
      </c>
      <c r="C5" s="243" t="s">
        <v>1283</v>
      </c>
      <c r="D5" s="354" t="s">
        <v>1283</v>
      </c>
      <c r="E5" s="244">
        <v>1</v>
      </c>
      <c r="F5" s="245" t="s">
        <v>18</v>
      </c>
      <c r="G5" s="25">
        <f t="shared" ref="G5:G13" ca="1" si="0">H5+J5+L5+N5+P5</f>
        <v>14</v>
      </c>
      <c r="H5" s="26">
        <f ca="1">SUMPRODUCT(--(lop=$B5),--(vung&gt;=8),--(vung&lt;=10),--(ban="TN"))</f>
        <v>0</v>
      </c>
      <c r="I5" s="27">
        <f ca="1">H5/G5*100</f>
        <v>0</v>
      </c>
      <c r="J5" s="28">
        <f ca="1">SUMPRODUCT(--(lop=$B5),--(vung&gt;=6.5),--(vung&lt;8),--(ban="TN"))</f>
        <v>0</v>
      </c>
      <c r="K5" s="27">
        <f ca="1">J5/G5*100</f>
        <v>0</v>
      </c>
      <c r="L5" s="28">
        <f ca="1">SUMPRODUCT(--(lop=$B5),--(vung&gt;=5),--(vung&lt;6.5),--(ban="TN"))</f>
        <v>0</v>
      </c>
      <c r="M5" s="27">
        <f ca="1">L5/G5*100</f>
        <v>0</v>
      </c>
      <c r="N5" s="28">
        <f ca="1">SUMPRODUCT(--(lop=$B5),--(vung&gt;=3.5),--(vung&lt;5),--(ban="TN"))</f>
        <v>0</v>
      </c>
      <c r="O5" s="29">
        <f ca="1">N5/G5*100</f>
        <v>0</v>
      </c>
      <c r="P5" s="28">
        <f ca="1">SUMPRODUCT(--(lop=$B5),--(vung&gt;=0),--(vung&lt;3.5),--(ban="TN"))</f>
        <v>14</v>
      </c>
      <c r="Q5" s="27">
        <f ca="1">P5/G5*100</f>
        <v>100</v>
      </c>
      <c r="R5" s="28">
        <f t="shared" ref="R5:R13" ca="1" si="1">SUM(H5,J5,L5)</f>
        <v>0</v>
      </c>
      <c r="S5" s="27">
        <f ca="1">R5/G5*100</f>
        <v>0</v>
      </c>
      <c r="T5" s="243"/>
    </row>
    <row r="6" spans="1:21" s="35" customFormat="1" ht="15.75" hidden="1" x14ac:dyDescent="0.2">
      <c r="A6" s="241">
        <v>2</v>
      </c>
      <c r="B6" s="242" t="str">
        <f t="shared" ref="B6:B13" si="2">LEFT(C6,2)&amp;RIGHT(C6,1)</f>
        <v>121</v>
      </c>
      <c r="C6" s="243" t="s">
        <v>1283</v>
      </c>
      <c r="D6" s="354"/>
      <c r="E6" s="244">
        <v>2</v>
      </c>
      <c r="F6" s="245" t="s">
        <v>1494</v>
      </c>
      <c r="G6" s="25">
        <f t="shared" ca="1" si="0"/>
        <v>14</v>
      </c>
      <c r="H6" s="26">
        <f ca="1">SUMPRODUCT(--(lop=$B6),--(vung&gt;=8),--(vung&lt;=10),--(ban="TN"))</f>
        <v>0</v>
      </c>
      <c r="I6" s="27">
        <f t="shared" ref="I6:I69" ca="1" si="3">H6/G6*100</f>
        <v>0</v>
      </c>
      <c r="J6" s="28">
        <f ca="1">SUMPRODUCT(--(lop=$B6),--(vung&gt;=6.5),--(vung&lt;8),--(ban="TN"))</f>
        <v>0</v>
      </c>
      <c r="K6" s="27">
        <f t="shared" ref="K6:K69" ca="1" si="4">J6/G6*100</f>
        <v>0</v>
      </c>
      <c r="L6" s="28">
        <f ca="1">SUMPRODUCT(--(lop=$B6),--(vung&gt;=5),--(vung&lt;6.5),--(ban="TN"))</f>
        <v>0</v>
      </c>
      <c r="M6" s="27">
        <f t="shared" ref="M6:M69" ca="1" si="5">L6/G6*100</f>
        <v>0</v>
      </c>
      <c r="N6" s="28">
        <f ca="1">SUMPRODUCT(--(lop=$B6),--(vung&gt;=3.5),--(vung&lt;5),--(ban="TN"))</f>
        <v>0</v>
      </c>
      <c r="O6" s="29">
        <f t="shared" ref="O6:O69" ca="1" si="6">N6/G6*100</f>
        <v>0</v>
      </c>
      <c r="P6" s="28">
        <f ca="1">SUMPRODUCT(--(lop=$B6),--(vung&gt;=0),--(vung&lt;3.5),--(ban="TN"))</f>
        <v>14</v>
      </c>
      <c r="Q6" s="27">
        <f t="shared" ref="Q6:Q69" ca="1" si="7">P6/G6*100</f>
        <v>100</v>
      </c>
      <c r="R6" s="28">
        <f t="shared" ca="1" si="1"/>
        <v>0</v>
      </c>
      <c r="S6" s="27">
        <f t="shared" ref="S6:S69" ca="1" si="8">R6/G6*100</f>
        <v>0</v>
      </c>
      <c r="T6" s="243"/>
    </row>
    <row r="7" spans="1:21" s="35" customFormat="1" ht="15.75" hidden="1" x14ac:dyDescent="0.2">
      <c r="A7" s="241">
        <v>2</v>
      </c>
      <c r="B7" s="242" t="str">
        <f t="shared" si="2"/>
        <v>121</v>
      </c>
      <c r="C7" s="243" t="s">
        <v>1283</v>
      </c>
      <c r="D7" s="354"/>
      <c r="E7" s="244">
        <v>3</v>
      </c>
      <c r="F7" s="245" t="s">
        <v>36</v>
      </c>
      <c r="G7" s="25">
        <f t="shared" ca="1" si="0"/>
        <v>14</v>
      </c>
      <c r="H7" s="26">
        <f ca="1">SUMPRODUCT(--(lop=$B7),--(vung&gt;=8),--(vung&lt;=10),--(ban="TN"))</f>
        <v>0</v>
      </c>
      <c r="I7" s="27">
        <f t="shared" ca="1" si="3"/>
        <v>0</v>
      </c>
      <c r="J7" s="28">
        <f ca="1">SUMPRODUCT(--(lop=$B7),--(vung&gt;=6.5),--(vung&lt;8),--(ban="TN"))</f>
        <v>0</v>
      </c>
      <c r="K7" s="27">
        <f t="shared" ca="1" si="4"/>
        <v>0</v>
      </c>
      <c r="L7" s="28">
        <f ca="1">SUMPRODUCT(--(lop=$B7),--(vung&gt;=5),--(vung&lt;6.5),--(ban="TN"))</f>
        <v>0</v>
      </c>
      <c r="M7" s="27">
        <f t="shared" ca="1" si="5"/>
        <v>0</v>
      </c>
      <c r="N7" s="28">
        <f ca="1">SUMPRODUCT(--(lop=$B7),--(vung&gt;=3.5),--(vung&lt;5),--(ban="TN"))</f>
        <v>0</v>
      </c>
      <c r="O7" s="29">
        <f t="shared" ca="1" si="6"/>
        <v>0</v>
      </c>
      <c r="P7" s="30">
        <f ca="1">SUMPRODUCT(--(lop=$B7),--(vung&gt;=0),--(vung&lt;3.5),--(ban="TN"))</f>
        <v>14</v>
      </c>
      <c r="Q7" s="27">
        <f t="shared" ca="1" si="7"/>
        <v>100</v>
      </c>
      <c r="R7" s="28">
        <f t="shared" ca="1" si="1"/>
        <v>0</v>
      </c>
      <c r="S7" s="27">
        <f t="shared" ca="1" si="8"/>
        <v>0</v>
      </c>
      <c r="T7" s="243"/>
    </row>
    <row r="8" spans="1:21" s="35" customFormat="1" ht="15.75" hidden="1" x14ac:dyDescent="0.2">
      <c r="A8" s="241">
        <v>2</v>
      </c>
      <c r="B8" s="242" t="str">
        <f>LEFT(C8,2)&amp;RIGHT(C8,1)</f>
        <v>121</v>
      </c>
      <c r="C8" s="243" t="s">
        <v>1283</v>
      </c>
      <c r="D8" s="354"/>
      <c r="E8" s="244">
        <v>4</v>
      </c>
      <c r="F8" s="245" t="s">
        <v>276</v>
      </c>
      <c r="G8" s="25">
        <f t="shared" ca="1" si="0"/>
        <v>14</v>
      </c>
      <c r="H8" s="26">
        <f ca="1">SUMPRODUCT(--(lop=$B8),--(vung&gt;=8),--(vung&lt;=10),--(ban="TN"))</f>
        <v>0</v>
      </c>
      <c r="I8" s="27">
        <f t="shared" ca="1" si="3"/>
        <v>0</v>
      </c>
      <c r="J8" s="28">
        <f ca="1">SUMPRODUCT(--(lop=$B8),--(vung&gt;=6.5),--(vung&lt;8),--(ban="TN"))</f>
        <v>0</v>
      </c>
      <c r="K8" s="27">
        <f t="shared" ca="1" si="4"/>
        <v>0</v>
      </c>
      <c r="L8" s="28">
        <f ca="1">SUMPRODUCT(--(lop=$B8),--(vung&gt;=5),--(vung&lt;6.5),--(ban="TN"))</f>
        <v>0</v>
      </c>
      <c r="M8" s="27">
        <f t="shared" ca="1" si="5"/>
        <v>0</v>
      </c>
      <c r="N8" s="28">
        <f ca="1">SUMPRODUCT(--(lop=$B8),--(vung&gt;=3.5),--(vung&lt;5),--(ban="TN"))</f>
        <v>0</v>
      </c>
      <c r="O8" s="29">
        <f t="shared" ca="1" si="6"/>
        <v>0</v>
      </c>
      <c r="P8" s="30">
        <f ca="1">SUMPRODUCT(--(lop=$B8),--(vung&gt;=0),--(vung&lt;3.5),--(ban="TN"))</f>
        <v>14</v>
      </c>
      <c r="Q8" s="27">
        <f t="shared" ca="1" si="7"/>
        <v>100</v>
      </c>
      <c r="R8" s="28">
        <f t="shared" ca="1" si="1"/>
        <v>0</v>
      </c>
      <c r="S8" s="27">
        <f t="shared" ca="1" si="8"/>
        <v>0</v>
      </c>
      <c r="T8" s="243"/>
    </row>
    <row r="9" spans="1:21" s="35" customFormat="1" ht="15.75" hidden="1" x14ac:dyDescent="0.2">
      <c r="A9" s="241">
        <v>2</v>
      </c>
      <c r="B9" s="242" t="str">
        <f t="shared" si="2"/>
        <v>121</v>
      </c>
      <c r="C9" s="243" t="s">
        <v>1283</v>
      </c>
      <c r="D9" s="354"/>
      <c r="E9" s="244">
        <v>1</v>
      </c>
      <c r="F9" s="245" t="s">
        <v>19</v>
      </c>
      <c r="G9" s="25">
        <f t="shared" ca="1" si="0"/>
        <v>0</v>
      </c>
      <c r="H9" s="26">
        <f ca="1">SUMPRODUCT(--(lop=$B9),--(vung&gt;=8),--(vung&lt;=10),--(ban="xh"))</f>
        <v>0</v>
      </c>
      <c r="I9" s="27" t="e">
        <f t="shared" ca="1" si="3"/>
        <v>#DIV/0!</v>
      </c>
      <c r="J9" s="28">
        <f ca="1">SUMPRODUCT(--(lop=$B9),--(vung&gt;=6.5),--(vung&lt;8),--(ban="xh"))</f>
        <v>0</v>
      </c>
      <c r="K9" s="27" t="e">
        <f t="shared" ca="1" si="4"/>
        <v>#DIV/0!</v>
      </c>
      <c r="L9" s="28">
        <f ca="1">SUMPRODUCT(--(lop=$B9),--(vung&gt;=5),--(vung&lt;6.5),--(ban="xh"))</f>
        <v>0</v>
      </c>
      <c r="M9" s="27" t="e">
        <f t="shared" ca="1" si="5"/>
        <v>#DIV/0!</v>
      </c>
      <c r="N9" s="28">
        <f ca="1">SUMPRODUCT(--(lop=$B9),--(vung&gt;=3.5),--(vung&lt;5),--(ban="xh"))</f>
        <v>0</v>
      </c>
      <c r="O9" s="29" t="e">
        <f t="shared" ca="1" si="6"/>
        <v>#DIV/0!</v>
      </c>
      <c r="P9" s="28">
        <f ca="1">SUMPRODUCT(--(lop=$B9),--(vung&gt;=0),--(vung&lt;3.5),--(ban="xh"))</f>
        <v>0</v>
      </c>
      <c r="Q9" s="27" t="e">
        <f t="shared" ca="1" si="7"/>
        <v>#DIV/0!</v>
      </c>
      <c r="R9" s="28">
        <f t="shared" ca="1" si="1"/>
        <v>0</v>
      </c>
      <c r="S9" s="27" t="e">
        <f t="shared" ca="1" si="8"/>
        <v>#DIV/0!</v>
      </c>
      <c r="T9" s="243"/>
    </row>
    <row r="10" spans="1:21" s="35" customFormat="1" ht="15.75" hidden="1" x14ac:dyDescent="0.2">
      <c r="A10" s="241">
        <v>2</v>
      </c>
      <c r="B10" s="242" t="str">
        <f t="shared" si="2"/>
        <v>121</v>
      </c>
      <c r="C10" s="243" t="s">
        <v>1283</v>
      </c>
      <c r="D10" s="354"/>
      <c r="E10" s="244">
        <v>3</v>
      </c>
      <c r="F10" s="245" t="s">
        <v>1493</v>
      </c>
      <c r="G10" s="25">
        <f t="shared" ca="1" si="0"/>
        <v>0</v>
      </c>
      <c r="H10" s="26">
        <f ca="1">SUMPRODUCT(--(lop=$B10),--(vung&gt;=8),--(vung&lt;=10),--(ban="xh"))</f>
        <v>0</v>
      </c>
      <c r="I10" s="27" t="e">
        <f t="shared" ca="1" si="3"/>
        <v>#DIV/0!</v>
      </c>
      <c r="J10" s="28">
        <f ca="1">SUMPRODUCT(--(lop=$B10),--(vung&gt;=6.5),--(vung&lt;8),--(ban="xh"))</f>
        <v>0</v>
      </c>
      <c r="K10" s="27" t="e">
        <f t="shared" ca="1" si="4"/>
        <v>#DIV/0!</v>
      </c>
      <c r="L10" s="28">
        <f ca="1">SUMPRODUCT(--(lop=$B10),--(vung&gt;=5),--(vung&lt;6.5),--(ban="xh"))</f>
        <v>0</v>
      </c>
      <c r="M10" s="27" t="e">
        <f t="shared" ca="1" si="5"/>
        <v>#DIV/0!</v>
      </c>
      <c r="N10" s="28">
        <f ca="1">SUMPRODUCT(--(lop=$B10),--(vung&gt;=3.5),--(vung&lt;5),--(ban="xh"))</f>
        <v>0</v>
      </c>
      <c r="O10" s="29" t="e">
        <f t="shared" ca="1" si="6"/>
        <v>#DIV/0!</v>
      </c>
      <c r="P10" s="28">
        <f ca="1">SUMPRODUCT(--(lop=$B10),--(vung&gt;=0),--(vung&lt;3.5),--(ban="xh"))</f>
        <v>0</v>
      </c>
      <c r="Q10" s="27" t="e">
        <f t="shared" ca="1" si="7"/>
        <v>#DIV/0!</v>
      </c>
      <c r="R10" s="28">
        <f t="shared" ca="1" si="1"/>
        <v>0</v>
      </c>
      <c r="S10" s="27" t="e">
        <f t="shared" ca="1" si="8"/>
        <v>#DIV/0!</v>
      </c>
      <c r="T10" s="243"/>
    </row>
    <row r="11" spans="1:21" s="35" customFormat="1" ht="15.75" hidden="1" x14ac:dyDescent="0.2">
      <c r="A11" s="241">
        <v>2</v>
      </c>
      <c r="B11" s="242" t="str">
        <f t="shared" si="2"/>
        <v>121</v>
      </c>
      <c r="C11" s="243" t="s">
        <v>1283</v>
      </c>
      <c r="D11" s="354"/>
      <c r="E11" s="244">
        <v>4</v>
      </c>
      <c r="F11" s="245" t="s">
        <v>1495</v>
      </c>
      <c r="G11" s="25">
        <f t="shared" ca="1" si="0"/>
        <v>0</v>
      </c>
      <c r="H11" s="26">
        <f ca="1">SUMPRODUCT(--(lop=$B11),--(vung&gt;=8),--(vung&lt;=10),--(ban="xh"))</f>
        <v>0</v>
      </c>
      <c r="I11" s="27" t="e">
        <f t="shared" ca="1" si="3"/>
        <v>#DIV/0!</v>
      </c>
      <c r="J11" s="28">
        <f ca="1">SUMPRODUCT(--(lop=$B11),--(vung&gt;=6.5),--(vung&lt;8),--(ban="xh"))</f>
        <v>0</v>
      </c>
      <c r="K11" s="27" t="e">
        <f t="shared" ca="1" si="4"/>
        <v>#DIV/0!</v>
      </c>
      <c r="L11" s="28">
        <f ca="1">SUMPRODUCT(--(lop=$B11),--(vung&gt;=5),--(vung&lt;6.5),--(ban="xh"))</f>
        <v>0</v>
      </c>
      <c r="M11" s="27" t="e">
        <f t="shared" ca="1" si="5"/>
        <v>#DIV/0!</v>
      </c>
      <c r="N11" s="28">
        <f ca="1">SUMPRODUCT(--(lop=$B11),--(vung&gt;=3.5),--(vung&lt;5),--(ban="xh"))</f>
        <v>0</v>
      </c>
      <c r="O11" s="29" t="e">
        <f t="shared" ca="1" si="6"/>
        <v>#DIV/0!</v>
      </c>
      <c r="P11" s="28">
        <f ca="1">SUMPRODUCT(--(lop=$B11),--(vung&gt;=0),--(vung&lt;3.5),--(ban="xh"))</f>
        <v>0</v>
      </c>
      <c r="Q11" s="27" t="e">
        <f t="shared" ca="1" si="7"/>
        <v>#DIV/0!</v>
      </c>
      <c r="R11" s="28">
        <f t="shared" ca="1" si="1"/>
        <v>0</v>
      </c>
      <c r="S11" s="27" t="e">
        <f t="shared" ca="1" si="8"/>
        <v>#DIV/0!</v>
      </c>
      <c r="T11" s="243"/>
    </row>
    <row r="12" spans="1:21" s="35" customFormat="1" ht="15.75" hidden="1" x14ac:dyDescent="0.2">
      <c r="A12" s="241">
        <v>2</v>
      </c>
      <c r="B12" s="242" t="str">
        <f t="shared" si="2"/>
        <v>121</v>
      </c>
      <c r="C12" s="243" t="s">
        <v>1283</v>
      </c>
      <c r="D12" s="354"/>
      <c r="E12" s="244">
        <v>2</v>
      </c>
      <c r="F12" s="245" t="s">
        <v>23</v>
      </c>
      <c r="G12" s="25">
        <f t="shared" ca="1" si="0"/>
        <v>0</v>
      </c>
      <c r="H12" s="26">
        <f ca="1">SUMPRODUCT(--(lop=$B12),--(vung&gt;=8),--(vung&lt;=10),--(ban="xh"))</f>
        <v>0</v>
      </c>
      <c r="I12" s="27" t="e">
        <f t="shared" ca="1" si="3"/>
        <v>#DIV/0!</v>
      </c>
      <c r="J12" s="28">
        <f ca="1">SUMPRODUCT(--(lop=$B12),--(vung&gt;=6.5),--(vung&lt;8),--(ban="xh"))</f>
        <v>0</v>
      </c>
      <c r="K12" s="27" t="e">
        <f t="shared" ca="1" si="4"/>
        <v>#DIV/0!</v>
      </c>
      <c r="L12" s="28">
        <f ca="1">SUMPRODUCT(--(lop=$B12),--(vung&gt;=5),--(vung&lt;6.5),--(ban="xh"))</f>
        <v>0</v>
      </c>
      <c r="M12" s="27" t="e">
        <f t="shared" ca="1" si="5"/>
        <v>#DIV/0!</v>
      </c>
      <c r="N12" s="28">
        <f ca="1">SUMPRODUCT(--(lop=$B12),--(vung&gt;=3.5),--(vung&lt;5),--(ban="xh"))</f>
        <v>0</v>
      </c>
      <c r="O12" s="29" t="e">
        <f t="shared" ca="1" si="6"/>
        <v>#DIV/0!</v>
      </c>
      <c r="P12" s="28">
        <f ca="1">SUMPRODUCT(--(lop=$B12),--(vung&gt;=0),--(vung&lt;3.5),--(ban="xh"))</f>
        <v>0</v>
      </c>
      <c r="Q12" s="27" t="e">
        <f t="shared" ca="1" si="7"/>
        <v>#DIV/0!</v>
      </c>
      <c r="R12" s="28">
        <f t="shared" ca="1" si="1"/>
        <v>0</v>
      </c>
      <c r="S12" s="27" t="e">
        <f t="shared" ca="1" si="8"/>
        <v>#DIV/0!</v>
      </c>
      <c r="T12" s="243"/>
    </row>
    <row r="13" spans="1:21" s="35" customFormat="1" ht="15.75" hidden="1" x14ac:dyDescent="0.2">
      <c r="A13" s="241">
        <v>2</v>
      </c>
      <c r="B13" s="242" t="str">
        <f t="shared" si="2"/>
        <v>121</v>
      </c>
      <c r="C13" s="243" t="s">
        <v>1283</v>
      </c>
      <c r="D13" s="354"/>
      <c r="E13" s="244">
        <v>5</v>
      </c>
      <c r="F13" s="245" t="s">
        <v>1492</v>
      </c>
      <c r="G13" s="25">
        <f t="shared" ca="1" si="0"/>
        <v>0</v>
      </c>
      <c r="H13" s="26">
        <f ca="1">SUMPRODUCT(--(lop=$B13),--(vung&gt;=8),--(vung&lt;=10),--(ban="xh"))</f>
        <v>0</v>
      </c>
      <c r="I13" s="27" t="e">
        <f t="shared" ca="1" si="3"/>
        <v>#DIV/0!</v>
      </c>
      <c r="J13" s="28">
        <f ca="1">SUMPRODUCT(--(lop=$B13),--(vung&gt;=6.5),--(vung&lt;8),--(ban="TN"))</f>
        <v>0</v>
      </c>
      <c r="K13" s="27" t="e">
        <f t="shared" ca="1" si="4"/>
        <v>#DIV/0!</v>
      </c>
      <c r="L13" s="28">
        <f ca="1">SUMPRODUCT(--(lop=$B13),--(vung&gt;=5),--(vung&lt;6.5),--(ban="xh"))</f>
        <v>0</v>
      </c>
      <c r="M13" s="27" t="e">
        <f t="shared" ca="1" si="5"/>
        <v>#DIV/0!</v>
      </c>
      <c r="N13" s="28">
        <f ca="1">SUMPRODUCT(--(lop=$B13),--(vung&gt;=3.5),--(vung&lt;5),--(ban="xh"))</f>
        <v>0</v>
      </c>
      <c r="O13" s="29" t="e">
        <f t="shared" ca="1" si="6"/>
        <v>#DIV/0!</v>
      </c>
      <c r="P13" s="28">
        <f ca="1">SUMPRODUCT(--(lop=$B13),--(vung&gt;=0),--(vung&lt;3.5),--(ban="xh"))</f>
        <v>0</v>
      </c>
      <c r="Q13" s="27" t="e">
        <f t="shared" ca="1" si="7"/>
        <v>#DIV/0!</v>
      </c>
      <c r="R13" s="28">
        <f t="shared" ca="1" si="1"/>
        <v>0</v>
      </c>
      <c r="S13" s="27" t="e">
        <f t="shared" ca="1" si="8"/>
        <v>#DIV/0!</v>
      </c>
      <c r="T13" s="243"/>
    </row>
    <row r="14" spans="1:21" s="35" customFormat="1" ht="15.75" hidden="1" x14ac:dyDescent="0.2">
      <c r="A14" s="241">
        <v>2</v>
      </c>
      <c r="B14" s="242" t="str">
        <f t="shared" ref="B14:B77" si="9">LEFT(C14,2)&amp;RIGHT(C14,1)</f>
        <v>122</v>
      </c>
      <c r="C14" s="243" t="s">
        <v>1285</v>
      </c>
      <c r="D14" s="354" t="s">
        <v>1285</v>
      </c>
      <c r="E14" s="244">
        <v>1</v>
      </c>
      <c r="F14" s="245" t="s">
        <v>18</v>
      </c>
      <c r="G14" s="25">
        <f t="shared" ref="G14:G31" ca="1" si="10">H14+J14+L14+N14+P14</f>
        <v>14</v>
      </c>
      <c r="H14" s="26">
        <f ca="1">SUMPRODUCT(--(lop=$B14),--(vung&gt;=8),--(vung&lt;=10),--(ban="TN"))</f>
        <v>0</v>
      </c>
      <c r="I14" s="27">
        <f t="shared" ca="1" si="3"/>
        <v>0</v>
      </c>
      <c r="J14" s="28">
        <f ca="1">SUMPRODUCT(--(lop=$B14),--(vung&gt;=6.5),--(vung&lt;8),--(ban="TN"))</f>
        <v>0</v>
      </c>
      <c r="K14" s="27">
        <f t="shared" ca="1" si="4"/>
        <v>0</v>
      </c>
      <c r="L14" s="28">
        <f ca="1">SUMPRODUCT(--(lop=$B14),--(vung&gt;=5),--(vung&lt;6.5),--(ban="TN"))</f>
        <v>0</v>
      </c>
      <c r="M14" s="27">
        <f t="shared" ca="1" si="5"/>
        <v>0</v>
      </c>
      <c r="N14" s="28">
        <f ca="1">SUMPRODUCT(--(lop=$B14),--(vung&gt;=3.5),--(vung&lt;5),--(ban="TN"))</f>
        <v>0</v>
      </c>
      <c r="O14" s="29">
        <f t="shared" ca="1" si="6"/>
        <v>0</v>
      </c>
      <c r="P14" s="28">
        <f ca="1">SUMPRODUCT(--(lop=$B14),--(vung&gt;=0),--(vung&lt;3.5),--(ban="TN"))</f>
        <v>14</v>
      </c>
      <c r="Q14" s="27">
        <f t="shared" ca="1" si="7"/>
        <v>100</v>
      </c>
      <c r="R14" s="28">
        <f t="shared" ref="R14:R31" ca="1" si="11">SUM(H14,J14,L14)</f>
        <v>0</v>
      </c>
      <c r="S14" s="27">
        <f t="shared" ca="1" si="8"/>
        <v>0</v>
      </c>
      <c r="T14" s="243"/>
    </row>
    <row r="15" spans="1:21" s="35" customFormat="1" ht="15.75" hidden="1" x14ac:dyDescent="0.2">
      <c r="A15" s="241">
        <v>2</v>
      </c>
      <c r="B15" s="242" t="str">
        <f t="shared" si="9"/>
        <v>122</v>
      </c>
      <c r="C15" s="243" t="s">
        <v>1285</v>
      </c>
      <c r="D15" s="354"/>
      <c r="E15" s="244">
        <v>2</v>
      </c>
      <c r="F15" s="245" t="s">
        <v>1494</v>
      </c>
      <c r="G15" s="25">
        <f t="shared" ca="1" si="10"/>
        <v>14</v>
      </c>
      <c r="H15" s="26">
        <f ca="1">SUMPRODUCT(--(lop=$B15),--(vung&gt;=8),--(vung&lt;=10),--(ban="TN"))</f>
        <v>0</v>
      </c>
      <c r="I15" s="27">
        <f t="shared" ca="1" si="3"/>
        <v>0</v>
      </c>
      <c r="J15" s="28">
        <f ca="1">SUMPRODUCT(--(lop=$B15),--(vung&gt;=6.5),--(vung&lt;8),--(ban="TN"))</f>
        <v>0</v>
      </c>
      <c r="K15" s="27">
        <f t="shared" ca="1" si="4"/>
        <v>0</v>
      </c>
      <c r="L15" s="28">
        <f ca="1">SUMPRODUCT(--(lop=$B15),--(vung&gt;=5),--(vung&lt;6.5),--(ban="TN"))</f>
        <v>0</v>
      </c>
      <c r="M15" s="27">
        <f t="shared" ca="1" si="5"/>
        <v>0</v>
      </c>
      <c r="N15" s="28">
        <f ca="1">SUMPRODUCT(--(lop=$B15),--(vung&gt;=3.5),--(vung&lt;5),--(ban="TN"))</f>
        <v>0</v>
      </c>
      <c r="O15" s="29">
        <f t="shared" ca="1" si="6"/>
        <v>0</v>
      </c>
      <c r="P15" s="28">
        <f ca="1">SUMPRODUCT(--(lop=$B15),--(vung&gt;=0),--(vung&lt;3.5),--(ban="TN"))</f>
        <v>14</v>
      </c>
      <c r="Q15" s="27">
        <f t="shared" ca="1" si="7"/>
        <v>100</v>
      </c>
      <c r="R15" s="28">
        <f t="shared" ca="1" si="11"/>
        <v>0</v>
      </c>
      <c r="S15" s="27">
        <f t="shared" ca="1" si="8"/>
        <v>0</v>
      </c>
      <c r="T15" s="243"/>
    </row>
    <row r="16" spans="1:21" s="35" customFormat="1" ht="15.75" hidden="1" x14ac:dyDescent="0.2">
      <c r="A16" s="241">
        <v>2</v>
      </c>
      <c r="B16" s="242" t="str">
        <f t="shared" si="9"/>
        <v>122</v>
      </c>
      <c r="C16" s="243" t="s">
        <v>1285</v>
      </c>
      <c r="D16" s="354"/>
      <c r="E16" s="244">
        <v>3</v>
      </c>
      <c r="F16" s="245" t="s">
        <v>36</v>
      </c>
      <c r="G16" s="25">
        <f t="shared" ca="1" si="10"/>
        <v>14</v>
      </c>
      <c r="H16" s="26">
        <f ca="1">SUMPRODUCT(--(lop=$B16),--(vung&gt;=8),--(vung&lt;=10),--(ban="TN"))</f>
        <v>0</v>
      </c>
      <c r="I16" s="27">
        <f t="shared" ca="1" si="3"/>
        <v>0</v>
      </c>
      <c r="J16" s="28">
        <f ca="1">SUMPRODUCT(--(lop=$B16),--(vung&gt;=6.5),--(vung&lt;8),--(ban="TN"))</f>
        <v>0</v>
      </c>
      <c r="K16" s="27">
        <f t="shared" ca="1" si="4"/>
        <v>0</v>
      </c>
      <c r="L16" s="28">
        <f ca="1">SUMPRODUCT(--(lop=$B16),--(vung&gt;=5),--(vung&lt;6.5),--(ban="TN"))</f>
        <v>0</v>
      </c>
      <c r="M16" s="27">
        <f t="shared" ca="1" si="5"/>
        <v>0</v>
      </c>
      <c r="N16" s="28">
        <f ca="1">SUMPRODUCT(--(lop=$B16),--(vung&gt;=3.5),--(vung&lt;5),--(ban="TN"))</f>
        <v>0</v>
      </c>
      <c r="O16" s="29">
        <f t="shared" ca="1" si="6"/>
        <v>0</v>
      </c>
      <c r="P16" s="30">
        <f ca="1">SUMPRODUCT(--(lop=$B16),--(vung&gt;=0),--(vung&lt;3.5),--(ban="TN"))</f>
        <v>14</v>
      </c>
      <c r="Q16" s="27">
        <f t="shared" ca="1" si="7"/>
        <v>100</v>
      </c>
      <c r="R16" s="28">
        <f t="shared" ca="1" si="11"/>
        <v>0</v>
      </c>
      <c r="S16" s="27">
        <f t="shared" ca="1" si="8"/>
        <v>0</v>
      </c>
      <c r="T16" s="243"/>
    </row>
    <row r="17" spans="1:20" s="35" customFormat="1" ht="15.75" hidden="1" x14ac:dyDescent="0.2">
      <c r="A17" s="241">
        <v>2</v>
      </c>
      <c r="B17" s="242" t="str">
        <f t="shared" si="9"/>
        <v>122</v>
      </c>
      <c r="C17" s="243" t="s">
        <v>1285</v>
      </c>
      <c r="D17" s="354"/>
      <c r="E17" s="244">
        <v>4</v>
      </c>
      <c r="F17" s="245" t="s">
        <v>276</v>
      </c>
      <c r="G17" s="25">
        <f t="shared" ca="1" si="10"/>
        <v>14</v>
      </c>
      <c r="H17" s="26">
        <f ca="1">SUMPRODUCT(--(lop=$B17),--(vung&gt;=8),--(vung&lt;=10),--(ban="TN"))</f>
        <v>0</v>
      </c>
      <c r="I17" s="27">
        <f t="shared" ca="1" si="3"/>
        <v>0</v>
      </c>
      <c r="J17" s="28">
        <f ca="1">SUMPRODUCT(--(lop=$B17),--(vung&gt;=6.5),--(vung&lt;8),--(ban="TN"))</f>
        <v>0</v>
      </c>
      <c r="K17" s="27">
        <f t="shared" ca="1" si="4"/>
        <v>0</v>
      </c>
      <c r="L17" s="28">
        <f ca="1">SUMPRODUCT(--(lop=$B17),--(vung&gt;=5),--(vung&lt;6.5),--(ban="TN"))</f>
        <v>0</v>
      </c>
      <c r="M17" s="27">
        <f t="shared" ca="1" si="5"/>
        <v>0</v>
      </c>
      <c r="N17" s="28">
        <f ca="1">SUMPRODUCT(--(lop=$B17),--(vung&gt;=3.5),--(vung&lt;5),--(ban="TN"))</f>
        <v>0</v>
      </c>
      <c r="O17" s="29">
        <f t="shared" ca="1" si="6"/>
        <v>0</v>
      </c>
      <c r="P17" s="30">
        <f ca="1">SUMPRODUCT(--(lop=$B17),--(vung&gt;=0),--(vung&lt;3.5),--(ban="TN"))</f>
        <v>14</v>
      </c>
      <c r="Q17" s="27">
        <f t="shared" ca="1" si="7"/>
        <v>100</v>
      </c>
      <c r="R17" s="28">
        <f t="shared" ca="1" si="11"/>
        <v>0</v>
      </c>
      <c r="S17" s="27">
        <f t="shared" ca="1" si="8"/>
        <v>0</v>
      </c>
      <c r="T17" s="243"/>
    </row>
    <row r="18" spans="1:20" s="35" customFormat="1" ht="15.75" hidden="1" x14ac:dyDescent="0.2">
      <c r="A18" s="241">
        <v>2</v>
      </c>
      <c r="B18" s="242" t="str">
        <f t="shared" si="9"/>
        <v>122</v>
      </c>
      <c r="C18" s="243" t="s">
        <v>1285</v>
      </c>
      <c r="D18" s="354"/>
      <c r="E18" s="244">
        <v>1</v>
      </c>
      <c r="F18" s="245" t="s">
        <v>19</v>
      </c>
      <c r="G18" s="25">
        <f t="shared" ca="1" si="10"/>
        <v>0</v>
      </c>
      <c r="H18" s="26">
        <f ca="1">SUMPRODUCT(--(lop=$B18),--(vung&gt;=8),--(vung&lt;=10),--(ban="xh"))</f>
        <v>0</v>
      </c>
      <c r="I18" s="27" t="e">
        <f t="shared" ca="1" si="3"/>
        <v>#DIV/0!</v>
      </c>
      <c r="J18" s="28">
        <f ca="1">SUMPRODUCT(--(lop=$B18),--(vung&gt;=6.5),--(vung&lt;8),--(ban="xh"))</f>
        <v>0</v>
      </c>
      <c r="K18" s="27" t="e">
        <f t="shared" ca="1" si="4"/>
        <v>#DIV/0!</v>
      </c>
      <c r="L18" s="28">
        <f ca="1">SUMPRODUCT(--(lop=$B18),--(vung&gt;=5),--(vung&lt;6.5),--(ban="xh"))</f>
        <v>0</v>
      </c>
      <c r="M18" s="27" t="e">
        <f t="shared" ca="1" si="5"/>
        <v>#DIV/0!</v>
      </c>
      <c r="N18" s="28">
        <f ca="1">SUMPRODUCT(--(lop=$B18),--(vung&gt;=3.5),--(vung&lt;5),--(ban="xh"))</f>
        <v>0</v>
      </c>
      <c r="O18" s="29" t="e">
        <f t="shared" ca="1" si="6"/>
        <v>#DIV/0!</v>
      </c>
      <c r="P18" s="28">
        <f ca="1">SUMPRODUCT(--(lop=$B18),--(vung&gt;=0),--(vung&lt;3.5),--(ban="xh"))</f>
        <v>0</v>
      </c>
      <c r="Q18" s="27" t="e">
        <f t="shared" ca="1" si="7"/>
        <v>#DIV/0!</v>
      </c>
      <c r="R18" s="28">
        <f t="shared" ca="1" si="11"/>
        <v>0</v>
      </c>
      <c r="S18" s="27" t="e">
        <f t="shared" ca="1" si="8"/>
        <v>#DIV/0!</v>
      </c>
      <c r="T18" s="243"/>
    </row>
    <row r="19" spans="1:20" s="35" customFormat="1" ht="15.75" hidden="1" x14ac:dyDescent="0.2">
      <c r="A19" s="241">
        <v>2</v>
      </c>
      <c r="B19" s="242" t="str">
        <f t="shared" si="9"/>
        <v>122</v>
      </c>
      <c r="C19" s="243" t="s">
        <v>1285</v>
      </c>
      <c r="D19" s="354"/>
      <c r="E19" s="244">
        <v>3</v>
      </c>
      <c r="F19" s="245" t="s">
        <v>1493</v>
      </c>
      <c r="G19" s="25">
        <f t="shared" ca="1" si="10"/>
        <v>0</v>
      </c>
      <c r="H19" s="26">
        <f ca="1">SUMPRODUCT(--(lop=$B19),--(vung&gt;=8),--(vung&lt;=10),--(ban="xh"))</f>
        <v>0</v>
      </c>
      <c r="I19" s="27" t="e">
        <f t="shared" ca="1" si="3"/>
        <v>#DIV/0!</v>
      </c>
      <c r="J19" s="28">
        <f ca="1">SUMPRODUCT(--(lop=$B19),--(vung&gt;=6.5),--(vung&lt;8),--(ban="xh"))</f>
        <v>0</v>
      </c>
      <c r="K19" s="27" t="e">
        <f t="shared" ca="1" si="4"/>
        <v>#DIV/0!</v>
      </c>
      <c r="L19" s="28">
        <f ca="1">SUMPRODUCT(--(lop=$B19),--(vung&gt;=5),--(vung&lt;6.5),--(ban="xh"))</f>
        <v>0</v>
      </c>
      <c r="M19" s="27" t="e">
        <f t="shared" ca="1" si="5"/>
        <v>#DIV/0!</v>
      </c>
      <c r="N19" s="28">
        <f ca="1">SUMPRODUCT(--(lop=$B19),--(vung&gt;=3.5),--(vung&lt;5),--(ban="xh"))</f>
        <v>0</v>
      </c>
      <c r="O19" s="29" t="e">
        <f t="shared" ca="1" si="6"/>
        <v>#DIV/0!</v>
      </c>
      <c r="P19" s="28">
        <f ca="1">SUMPRODUCT(--(lop=$B19),--(vung&gt;=0),--(vung&lt;3.5),--(ban="xh"))</f>
        <v>0</v>
      </c>
      <c r="Q19" s="27" t="e">
        <f t="shared" ca="1" si="7"/>
        <v>#DIV/0!</v>
      </c>
      <c r="R19" s="28">
        <f t="shared" ca="1" si="11"/>
        <v>0</v>
      </c>
      <c r="S19" s="27" t="e">
        <f t="shared" ca="1" si="8"/>
        <v>#DIV/0!</v>
      </c>
      <c r="T19" s="243"/>
    </row>
    <row r="20" spans="1:20" s="35" customFormat="1" ht="15.75" hidden="1" x14ac:dyDescent="0.2">
      <c r="A20" s="241">
        <v>2</v>
      </c>
      <c r="B20" s="242" t="str">
        <f t="shared" si="9"/>
        <v>122</v>
      </c>
      <c r="C20" s="243" t="s">
        <v>1285</v>
      </c>
      <c r="D20" s="354"/>
      <c r="E20" s="244">
        <v>4</v>
      </c>
      <c r="F20" s="245" t="s">
        <v>1495</v>
      </c>
      <c r="G20" s="25">
        <f t="shared" ca="1" si="10"/>
        <v>0</v>
      </c>
      <c r="H20" s="26">
        <f ca="1">SUMPRODUCT(--(lop=$B20),--(vung&gt;=8),--(vung&lt;=10),--(ban="xh"))</f>
        <v>0</v>
      </c>
      <c r="I20" s="27" t="e">
        <f t="shared" ca="1" si="3"/>
        <v>#DIV/0!</v>
      </c>
      <c r="J20" s="28">
        <f ca="1">SUMPRODUCT(--(lop=$B20),--(vung&gt;=6.5),--(vung&lt;8),--(ban="xh"))</f>
        <v>0</v>
      </c>
      <c r="K20" s="27" t="e">
        <f t="shared" ca="1" si="4"/>
        <v>#DIV/0!</v>
      </c>
      <c r="L20" s="28">
        <f ca="1">SUMPRODUCT(--(lop=$B20),--(vung&gt;=5),--(vung&lt;6.5),--(ban="xh"))</f>
        <v>0</v>
      </c>
      <c r="M20" s="27" t="e">
        <f t="shared" ca="1" si="5"/>
        <v>#DIV/0!</v>
      </c>
      <c r="N20" s="28">
        <f ca="1">SUMPRODUCT(--(lop=$B20),--(vung&gt;=3.5),--(vung&lt;5),--(ban="xh"))</f>
        <v>0</v>
      </c>
      <c r="O20" s="29" t="e">
        <f t="shared" ca="1" si="6"/>
        <v>#DIV/0!</v>
      </c>
      <c r="P20" s="28">
        <f ca="1">SUMPRODUCT(--(lop=$B20),--(vung&gt;=0),--(vung&lt;3.5),--(ban="xh"))</f>
        <v>0</v>
      </c>
      <c r="Q20" s="27" t="e">
        <f t="shared" ca="1" si="7"/>
        <v>#DIV/0!</v>
      </c>
      <c r="R20" s="28">
        <f t="shared" ca="1" si="11"/>
        <v>0</v>
      </c>
      <c r="S20" s="27" t="e">
        <f t="shared" ca="1" si="8"/>
        <v>#DIV/0!</v>
      </c>
      <c r="T20" s="243"/>
    </row>
    <row r="21" spans="1:20" s="35" customFormat="1" ht="15.75" hidden="1" x14ac:dyDescent="0.2">
      <c r="A21" s="241">
        <v>2</v>
      </c>
      <c r="B21" s="242" t="str">
        <f t="shared" si="9"/>
        <v>122</v>
      </c>
      <c r="C21" s="243" t="s">
        <v>1285</v>
      </c>
      <c r="D21" s="354"/>
      <c r="E21" s="244">
        <v>2</v>
      </c>
      <c r="F21" s="245" t="s">
        <v>23</v>
      </c>
      <c r="G21" s="25">
        <f t="shared" ca="1" si="10"/>
        <v>0</v>
      </c>
      <c r="H21" s="26">
        <f ca="1">SUMPRODUCT(--(lop=$B21),--(vung&gt;=8),--(vung&lt;=10),--(ban="xh"))</f>
        <v>0</v>
      </c>
      <c r="I21" s="27" t="e">
        <f t="shared" ca="1" si="3"/>
        <v>#DIV/0!</v>
      </c>
      <c r="J21" s="28">
        <f ca="1">SUMPRODUCT(--(lop=$B21),--(vung&gt;=6.5),--(vung&lt;8),--(ban="xh"))</f>
        <v>0</v>
      </c>
      <c r="K21" s="27" t="e">
        <f t="shared" ca="1" si="4"/>
        <v>#DIV/0!</v>
      </c>
      <c r="L21" s="28">
        <f ca="1">SUMPRODUCT(--(lop=$B21),--(vung&gt;=5),--(vung&lt;6.5),--(ban="xh"))</f>
        <v>0</v>
      </c>
      <c r="M21" s="27" t="e">
        <f t="shared" ca="1" si="5"/>
        <v>#DIV/0!</v>
      </c>
      <c r="N21" s="28">
        <f ca="1">SUMPRODUCT(--(lop=$B21),--(vung&gt;=3.5),--(vung&lt;5),--(ban="xh"))</f>
        <v>0</v>
      </c>
      <c r="O21" s="29" t="e">
        <f t="shared" ca="1" si="6"/>
        <v>#DIV/0!</v>
      </c>
      <c r="P21" s="28">
        <f ca="1">SUMPRODUCT(--(lop=$B21),--(vung&gt;=0),--(vung&lt;3.5),--(ban="xh"))</f>
        <v>0</v>
      </c>
      <c r="Q21" s="27" t="e">
        <f t="shared" ca="1" si="7"/>
        <v>#DIV/0!</v>
      </c>
      <c r="R21" s="28">
        <f t="shared" ca="1" si="11"/>
        <v>0</v>
      </c>
      <c r="S21" s="27" t="e">
        <f t="shared" ca="1" si="8"/>
        <v>#DIV/0!</v>
      </c>
      <c r="T21" s="243"/>
    </row>
    <row r="22" spans="1:20" s="35" customFormat="1" ht="15.75" hidden="1" x14ac:dyDescent="0.2">
      <c r="A22" s="241">
        <v>2</v>
      </c>
      <c r="B22" s="242" t="str">
        <f t="shared" si="9"/>
        <v>122</v>
      </c>
      <c r="C22" s="243" t="s">
        <v>1285</v>
      </c>
      <c r="D22" s="354"/>
      <c r="E22" s="244">
        <v>5</v>
      </c>
      <c r="F22" s="245" t="s">
        <v>1492</v>
      </c>
      <c r="G22" s="25">
        <f t="shared" ca="1" si="10"/>
        <v>0</v>
      </c>
      <c r="H22" s="26">
        <f ca="1">SUMPRODUCT(--(lop=$B22),--(vung&gt;=8),--(vung&lt;=10),--(ban="xh"))</f>
        <v>0</v>
      </c>
      <c r="I22" s="27" t="e">
        <f t="shared" ca="1" si="3"/>
        <v>#DIV/0!</v>
      </c>
      <c r="J22" s="28">
        <f ca="1">SUMPRODUCT(--(lop=$B22),--(vung&gt;=6.5),--(vung&lt;8),--(ban="TN"))</f>
        <v>0</v>
      </c>
      <c r="K22" s="27" t="e">
        <f t="shared" ca="1" si="4"/>
        <v>#DIV/0!</v>
      </c>
      <c r="L22" s="28">
        <f ca="1">SUMPRODUCT(--(lop=$B22),--(vung&gt;=5),--(vung&lt;6.5),--(ban="xh"))</f>
        <v>0</v>
      </c>
      <c r="M22" s="27" t="e">
        <f t="shared" ca="1" si="5"/>
        <v>#DIV/0!</v>
      </c>
      <c r="N22" s="28">
        <f ca="1">SUMPRODUCT(--(lop=$B22),--(vung&gt;=3.5),--(vung&lt;5),--(ban="xh"))</f>
        <v>0</v>
      </c>
      <c r="O22" s="29" t="e">
        <f t="shared" ca="1" si="6"/>
        <v>#DIV/0!</v>
      </c>
      <c r="P22" s="28">
        <f ca="1">SUMPRODUCT(--(lop=$B22),--(vung&gt;=0),--(vung&lt;3.5),--(ban="xh"))</f>
        <v>0</v>
      </c>
      <c r="Q22" s="27" t="e">
        <f t="shared" ca="1" si="7"/>
        <v>#DIV/0!</v>
      </c>
      <c r="R22" s="28">
        <f t="shared" ca="1" si="11"/>
        <v>0</v>
      </c>
      <c r="S22" s="27" t="e">
        <f t="shared" ca="1" si="8"/>
        <v>#DIV/0!</v>
      </c>
      <c r="T22" s="243"/>
    </row>
    <row r="23" spans="1:20" s="35" customFormat="1" ht="15.75" hidden="1" x14ac:dyDescent="0.2">
      <c r="A23" s="241">
        <v>2</v>
      </c>
      <c r="B23" s="242" t="str">
        <f t="shared" si="9"/>
        <v>123</v>
      </c>
      <c r="C23" s="243" t="s">
        <v>1287</v>
      </c>
      <c r="D23" s="354" t="s">
        <v>1287</v>
      </c>
      <c r="E23" s="244">
        <v>1</v>
      </c>
      <c r="F23" s="245" t="s">
        <v>18</v>
      </c>
      <c r="G23" s="25">
        <f t="shared" ca="1" si="10"/>
        <v>14</v>
      </c>
      <c r="H23" s="26">
        <f ca="1">SUMPRODUCT(--(lop=$B23),--(vung&gt;=8),--(vung&lt;=10),--(ban="TN"))</f>
        <v>0</v>
      </c>
      <c r="I23" s="27">
        <f t="shared" ca="1" si="3"/>
        <v>0</v>
      </c>
      <c r="J23" s="28">
        <f ca="1">SUMPRODUCT(--(lop=$B23),--(vung&gt;=6.5),--(vung&lt;8),--(ban="TN"))</f>
        <v>0</v>
      </c>
      <c r="K23" s="27">
        <f t="shared" ca="1" si="4"/>
        <v>0</v>
      </c>
      <c r="L23" s="28">
        <f ca="1">SUMPRODUCT(--(lop=$B23),--(vung&gt;=5),--(vung&lt;6.5),--(ban="TN"))</f>
        <v>0</v>
      </c>
      <c r="M23" s="27">
        <f t="shared" ca="1" si="5"/>
        <v>0</v>
      </c>
      <c r="N23" s="28">
        <f ca="1">SUMPRODUCT(--(lop=$B23),--(vung&gt;=3.5),--(vung&lt;5),--(ban="TN"))</f>
        <v>0</v>
      </c>
      <c r="O23" s="29">
        <f t="shared" ca="1" si="6"/>
        <v>0</v>
      </c>
      <c r="P23" s="28">
        <f ca="1">SUMPRODUCT(--(lop=$B23),--(vung&gt;=0),--(vung&lt;3.5),--(ban="TN"))</f>
        <v>14</v>
      </c>
      <c r="Q23" s="27">
        <f t="shared" ca="1" si="7"/>
        <v>100</v>
      </c>
      <c r="R23" s="28">
        <f t="shared" ca="1" si="11"/>
        <v>0</v>
      </c>
      <c r="S23" s="27">
        <f t="shared" ca="1" si="8"/>
        <v>0</v>
      </c>
      <c r="T23" s="243"/>
    </row>
    <row r="24" spans="1:20" s="35" customFormat="1" ht="15.75" hidden="1" x14ac:dyDescent="0.2">
      <c r="A24" s="241">
        <v>2</v>
      </c>
      <c r="B24" s="242" t="str">
        <f t="shared" si="9"/>
        <v>123</v>
      </c>
      <c r="C24" s="243" t="s">
        <v>1287</v>
      </c>
      <c r="D24" s="354"/>
      <c r="E24" s="244">
        <v>2</v>
      </c>
      <c r="F24" s="245" t="s">
        <v>1494</v>
      </c>
      <c r="G24" s="25">
        <f t="shared" ca="1" si="10"/>
        <v>14</v>
      </c>
      <c r="H24" s="26">
        <f ca="1">SUMPRODUCT(--(lop=$B24),--(vung&gt;=8),--(vung&lt;=10),--(ban="TN"))</f>
        <v>0</v>
      </c>
      <c r="I24" s="27">
        <f t="shared" ca="1" si="3"/>
        <v>0</v>
      </c>
      <c r="J24" s="28">
        <f ca="1">SUMPRODUCT(--(lop=$B24),--(vung&gt;=6.5),--(vung&lt;8),--(ban="TN"))</f>
        <v>0</v>
      </c>
      <c r="K24" s="27">
        <f t="shared" ca="1" si="4"/>
        <v>0</v>
      </c>
      <c r="L24" s="28">
        <f ca="1">SUMPRODUCT(--(lop=$B24),--(vung&gt;=5),--(vung&lt;6.5),--(ban="TN"))</f>
        <v>0</v>
      </c>
      <c r="M24" s="27">
        <f t="shared" ca="1" si="5"/>
        <v>0</v>
      </c>
      <c r="N24" s="28">
        <f ca="1">SUMPRODUCT(--(lop=$B24),--(vung&gt;=3.5),--(vung&lt;5),--(ban="TN"))</f>
        <v>0</v>
      </c>
      <c r="O24" s="29">
        <f t="shared" ca="1" si="6"/>
        <v>0</v>
      </c>
      <c r="P24" s="28">
        <f ca="1">SUMPRODUCT(--(lop=$B24),--(vung&gt;=0),--(vung&lt;3.5),--(ban="TN"))</f>
        <v>14</v>
      </c>
      <c r="Q24" s="27">
        <f t="shared" ca="1" si="7"/>
        <v>100</v>
      </c>
      <c r="R24" s="28">
        <f t="shared" ca="1" si="11"/>
        <v>0</v>
      </c>
      <c r="S24" s="27">
        <f t="shared" ca="1" si="8"/>
        <v>0</v>
      </c>
      <c r="T24" s="243"/>
    </row>
    <row r="25" spans="1:20" s="35" customFormat="1" ht="15.75" hidden="1" x14ac:dyDescent="0.2">
      <c r="A25" s="241">
        <v>2</v>
      </c>
      <c r="B25" s="242" t="str">
        <f t="shared" si="9"/>
        <v>123</v>
      </c>
      <c r="C25" s="243" t="s">
        <v>1287</v>
      </c>
      <c r="D25" s="354"/>
      <c r="E25" s="244">
        <v>3</v>
      </c>
      <c r="F25" s="245" t="s">
        <v>36</v>
      </c>
      <c r="G25" s="25">
        <f t="shared" ca="1" si="10"/>
        <v>14</v>
      </c>
      <c r="H25" s="26">
        <f ca="1">SUMPRODUCT(--(lop=$B25),--(vung&gt;=8),--(vung&lt;=10),--(ban="TN"))</f>
        <v>0</v>
      </c>
      <c r="I25" s="27">
        <f t="shared" ca="1" si="3"/>
        <v>0</v>
      </c>
      <c r="J25" s="28">
        <f ca="1">SUMPRODUCT(--(lop=$B25),--(vung&gt;=6.5),--(vung&lt;8),--(ban="TN"))</f>
        <v>0</v>
      </c>
      <c r="K25" s="27">
        <f t="shared" ca="1" si="4"/>
        <v>0</v>
      </c>
      <c r="L25" s="28">
        <f ca="1">SUMPRODUCT(--(lop=$B25),--(vung&gt;=5),--(vung&lt;6.5),--(ban="TN"))</f>
        <v>0</v>
      </c>
      <c r="M25" s="27">
        <f t="shared" ca="1" si="5"/>
        <v>0</v>
      </c>
      <c r="N25" s="28">
        <f ca="1">SUMPRODUCT(--(lop=$B25),--(vung&gt;=3.5),--(vung&lt;5),--(ban="TN"))</f>
        <v>0</v>
      </c>
      <c r="O25" s="29">
        <f t="shared" ca="1" si="6"/>
        <v>0</v>
      </c>
      <c r="P25" s="30">
        <f ca="1">SUMPRODUCT(--(lop=$B25),--(vung&gt;=0),--(vung&lt;3.5),--(ban="TN"))</f>
        <v>14</v>
      </c>
      <c r="Q25" s="27">
        <f t="shared" ca="1" si="7"/>
        <v>100</v>
      </c>
      <c r="R25" s="28">
        <f t="shared" ca="1" si="11"/>
        <v>0</v>
      </c>
      <c r="S25" s="27">
        <f t="shared" ca="1" si="8"/>
        <v>0</v>
      </c>
      <c r="T25" s="243"/>
    </row>
    <row r="26" spans="1:20" s="35" customFormat="1" ht="15.75" hidden="1" x14ac:dyDescent="0.2">
      <c r="A26" s="241">
        <v>2</v>
      </c>
      <c r="B26" s="242" t="str">
        <f t="shared" si="9"/>
        <v>123</v>
      </c>
      <c r="C26" s="243" t="s">
        <v>1287</v>
      </c>
      <c r="D26" s="354"/>
      <c r="E26" s="244">
        <v>4</v>
      </c>
      <c r="F26" s="245" t="s">
        <v>276</v>
      </c>
      <c r="G26" s="25">
        <f t="shared" ca="1" si="10"/>
        <v>14</v>
      </c>
      <c r="H26" s="26">
        <f ca="1">SUMPRODUCT(--(lop=$B26),--(vung&gt;=8),--(vung&lt;=10),--(ban="TN"))</f>
        <v>0</v>
      </c>
      <c r="I26" s="27">
        <f t="shared" ca="1" si="3"/>
        <v>0</v>
      </c>
      <c r="J26" s="28">
        <f ca="1">SUMPRODUCT(--(lop=$B26),--(vung&gt;=6.5),--(vung&lt;8),--(ban="TN"))</f>
        <v>0</v>
      </c>
      <c r="K26" s="27">
        <f t="shared" ca="1" si="4"/>
        <v>0</v>
      </c>
      <c r="L26" s="28">
        <f ca="1">SUMPRODUCT(--(lop=$B26),--(vung&gt;=5),--(vung&lt;6.5),--(ban="TN"))</f>
        <v>0</v>
      </c>
      <c r="M26" s="27">
        <f t="shared" ca="1" si="5"/>
        <v>0</v>
      </c>
      <c r="N26" s="28">
        <f ca="1">SUMPRODUCT(--(lop=$B26),--(vung&gt;=3.5),--(vung&lt;5),--(ban="TN"))</f>
        <v>0</v>
      </c>
      <c r="O26" s="29">
        <f t="shared" ca="1" si="6"/>
        <v>0</v>
      </c>
      <c r="P26" s="30">
        <f ca="1">SUMPRODUCT(--(lop=$B26),--(vung&gt;=0),--(vung&lt;3.5),--(ban="TN"))</f>
        <v>14</v>
      </c>
      <c r="Q26" s="27">
        <f t="shared" ca="1" si="7"/>
        <v>100</v>
      </c>
      <c r="R26" s="28">
        <f t="shared" ca="1" si="11"/>
        <v>0</v>
      </c>
      <c r="S26" s="27">
        <f t="shared" ca="1" si="8"/>
        <v>0</v>
      </c>
      <c r="T26" s="243"/>
    </row>
    <row r="27" spans="1:20" s="35" customFormat="1" ht="15.75" hidden="1" x14ac:dyDescent="0.2">
      <c r="A27" s="241">
        <v>2</v>
      </c>
      <c r="B27" s="242" t="str">
        <f t="shared" si="9"/>
        <v>123</v>
      </c>
      <c r="C27" s="243" t="s">
        <v>1287</v>
      </c>
      <c r="D27" s="354"/>
      <c r="E27" s="244">
        <v>1</v>
      </c>
      <c r="F27" s="245" t="s">
        <v>19</v>
      </c>
      <c r="G27" s="25">
        <f t="shared" ca="1" si="10"/>
        <v>0</v>
      </c>
      <c r="H27" s="26">
        <f ca="1">SUMPRODUCT(--(lop=$B27),--(vung&gt;=8),--(vung&lt;=10),--(ban="xh"))</f>
        <v>0</v>
      </c>
      <c r="I27" s="27" t="e">
        <f t="shared" ca="1" si="3"/>
        <v>#DIV/0!</v>
      </c>
      <c r="J27" s="28">
        <f ca="1">SUMPRODUCT(--(lop=$B27),--(vung&gt;=6.5),--(vung&lt;8),--(ban="xh"))</f>
        <v>0</v>
      </c>
      <c r="K27" s="27" t="e">
        <f t="shared" ca="1" si="4"/>
        <v>#DIV/0!</v>
      </c>
      <c r="L27" s="28">
        <f ca="1">SUMPRODUCT(--(lop=$B27),--(vung&gt;=5),--(vung&lt;6.5),--(ban="xh"))</f>
        <v>0</v>
      </c>
      <c r="M27" s="27" t="e">
        <f t="shared" ca="1" si="5"/>
        <v>#DIV/0!</v>
      </c>
      <c r="N27" s="28">
        <f ca="1">SUMPRODUCT(--(lop=$B27),--(vung&gt;=3.5),--(vung&lt;5),--(ban="xh"))</f>
        <v>0</v>
      </c>
      <c r="O27" s="29" t="e">
        <f t="shared" ca="1" si="6"/>
        <v>#DIV/0!</v>
      </c>
      <c r="P27" s="28">
        <f ca="1">SUMPRODUCT(--(lop=$B27),--(vung&gt;=0),--(vung&lt;3.5),--(ban="xh"))</f>
        <v>0</v>
      </c>
      <c r="Q27" s="27" t="e">
        <f t="shared" ca="1" si="7"/>
        <v>#DIV/0!</v>
      </c>
      <c r="R27" s="28">
        <f t="shared" ca="1" si="11"/>
        <v>0</v>
      </c>
      <c r="S27" s="27" t="e">
        <f t="shared" ca="1" si="8"/>
        <v>#DIV/0!</v>
      </c>
      <c r="T27" s="243"/>
    </row>
    <row r="28" spans="1:20" s="35" customFormat="1" ht="15.75" hidden="1" x14ac:dyDescent="0.2">
      <c r="A28" s="241">
        <v>2</v>
      </c>
      <c r="B28" s="242" t="str">
        <f t="shared" si="9"/>
        <v>123</v>
      </c>
      <c r="C28" s="243" t="s">
        <v>1287</v>
      </c>
      <c r="D28" s="354"/>
      <c r="E28" s="244">
        <v>3</v>
      </c>
      <c r="F28" s="245" t="s">
        <v>1493</v>
      </c>
      <c r="G28" s="25">
        <f t="shared" ca="1" si="10"/>
        <v>0</v>
      </c>
      <c r="H28" s="26">
        <f ca="1">SUMPRODUCT(--(lop=$B28),--(vung&gt;=8),--(vung&lt;=10),--(ban="xh"))</f>
        <v>0</v>
      </c>
      <c r="I28" s="27" t="e">
        <f t="shared" ca="1" si="3"/>
        <v>#DIV/0!</v>
      </c>
      <c r="J28" s="28">
        <f ca="1">SUMPRODUCT(--(lop=$B28),--(vung&gt;=6.5),--(vung&lt;8),--(ban="xh"))</f>
        <v>0</v>
      </c>
      <c r="K28" s="27" t="e">
        <f t="shared" ca="1" si="4"/>
        <v>#DIV/0!</v>
      </c>
      <c r="L28" s="28">
        <f ca="1">SUMPRODUCT(--(lop=$B28),--(vung&gt;=5),--(vung&lt;6.5),--(ban="xh"))</f>
        <v>0</v>
      </c>
      <c r="M28" s="27" t="e">
        <f t="shared" ca="1" si="5"/>
        <v>#DIV/0!</v>
      </c>
      <c r="N28" s="28">
        <f ca="1">SUMPRODUCT(--(lop=$B28),--(vung&gt;=3.5),--(vung&lt;5),--(ban="xh"))</f>
        <v>0</v>
      </c>
      <c r="O28" s="29" t="e">
        <f t="shared" ca="1" si="6"/>
        <v>#DIV/0!</v>
      </c>
      <c r="P28" s="28">
        <f ca="1">SUMPRODUCT(--(lop=$B28),--(vung&gt;=0),--(vung&lt;3.5),--(ban="xh"))</f>
        <v>0</v>
      </c>
      <c r="Q28" s="27" t="e">
        <f t="shared" ca="1" si="7"/>
        <v>#DIV/0!</v>
      </c>
      <c r="R28" s="28">
        <f t="shared" ca="1" si="11"/>
        <v>0</v>
      </c>
      <c r="S28" s="27" t="e">
        <f t="shared" ca="1" si="8"/>
        <v>#DIV/0!</v>
      </c>
      <c r="T28" s="243"/>
    </row>
    <row r="29" spans="1:20" s="35" customFormat="1" ht="15.75" hidden="1" x14ac:dyDescent="0.2">
      <c r="A29" s="241">
        <v>2</v>
      </c>
      <c r="B29" s="242" t="str">
        <f t="shared" si="9"/>
        <v>123</v>
      </c>
      <c r="C29" s="243" t="s">
        <v>1287</v>
      </c>
      <c r="D29" s="354"/>
      <c r="E29" s="244">
        <v>4</v>
      </c>
      <c r="F29" s="245" t="s">
        <v>1495</v>
      </c>
      <c r="G29" s="25">
        <f t="shared" ca="1" si="10"/>
        <v>0</v>
      </c>
      <c r="H29" s="26">
        <f ca="1">SUMPRODUCT(--(lop=$B29),--(vung&gt;=8),--(vung&lt;=10),--(ban="xh"))</f>
        <v>0</v>
      </c>
      <c r="I29" s="27" t="e">
        <f t="shared" ca="1" si="3"/>
        <v>#DIV/0!</v>
      </c>
      <c r="J29" s="28">
        <f ca="1">SUMPRODUCT(--(lop=$B29),--(vung&gt;=6.5),--(vung&lt;8),--(ban="xh"))</f>
        <v>0</v>
      </c>
      <c r="K29" s="27" t="e">
        <f t="shared" ca="1" si="4"/>
        <v>#DIV/0!</v>
      </c>
      <c r="L29" s="28">
        <f ca="1">SUMPRODUCT(--(lop=$B29),--(vung&gt;=5),--(vung&lt;6.5),--(ban="xh"))</f>
        <v>0</v>
      </c>
      <c r="M29" s="27" t="e">
        <f t="shared" ca="1" si="5"/>
        <v>#DIV/0!</v>
      </c>
      <c r="N29" s="28">
        <f ca="1">SUMPRODUCT(--(lop=$B29),--(vung&gt;=3.5),--(vung&lt;5),--(ban="xh"))</f>
        <v>0</v>
      </c>
      <c r="O29" s="29" t="e">
        <f t="shared" ca="1" si="6"/>
        <v>#DIV/0!</v>
      </c>
      <c r="P29" s="28">
        <f ca="1">SUMPRODUCT(--(lop=$B29),--(vung&gt;=0),--(vung&lt;3.5),--(ban="xh"))</f>
        <v>0</v>
      </c>
      <c r="Q29" s="27" t="e">
        <f t="shared" ca="1" si="7"/>
        <v>#DIV/0!</v>
      </c>
      <c r="R29" s="28">
        <f t="shared" ca="1" si="11"/>
        <v>0</v>
      </c>
      <c r="S29" s="27" t="e">
        <f t="shared" ca="1" si="8"/>
        <v>#DIV/0!</v>
      </c>
      <c r="T29" s="243"/>
    </row>
    <row r="30" spans="1:20" s="35" customFormat="1" ht="15.75" hidden="1" x14ac:dyDescent="0.2">
      <c r="A30" s="241">
        <v>2</v>
      </c>
      <c r="B30" s="242" t="str">
        <f t="shared" si="9"/>
        <v>123</v>
      </c>
      <c r="C30" s="243" t="s">
        <v>1287</v>
      </c>
      <c r="D30" s="354"/>
      <c r="E30" s="244">
        <v>2</v>
      </c>
      <c r="F30" s="245" t="s">
        <v>23</v>
      </c>
      <c r="G30" s="25">
        <f t="shared" ca="1" si="10"/>
        <v>0</v>
      </c>
      <c r="H30" s="26">
        <f ca="1">SUMPRODUCT(--(lop=$B30),--(vung&gt;=8),--(vung&lt;=10),--(ban="xh"))</f>
        <v>0</v>
      </c>
      <c r="I30" s="27" t="e">
        <f t="shared" ca="1" si="3"/>
        <v>#DIV/0!</v>
      </c>
      <c r="J30" s="28">
        <f ca="1">SUMPRODUCT(--(lop=$B30),--(vung&gt;=6.5),--(vung&lt;8),--(ban="xh"))</f>
        <v>0</v>
      </c>
      <c r="K30" s="27" t="e">
        <f t="shared" ca="1" si="4"/>
        <v>#DIV/0!</v>
      </c>
      <c r="L30" s="28">
        <f ca="1">SUMPRODUCT(--(lop=$B30),--(vung&gt;=5),--(vung&lt;6.5),--(ban="xh"))</f>
        <v>0</v>
      </c>
      <c r="M30" s="27" t="e">
        <f t="shared" ca="1" si="5"/>
        <v>#DIV/0!</v>
      </c>
      <c r="N30" s="28">
        <f ca="1">SUMPRODUCT(--(lop=$B30),--(vung&gt;=3.5),--(vung&lt;5),--(ban="xh"))</f>
        <v>0</v>
      </c>
      <c r="O30" s="29" t="e">
        <f t="shared" ca="1" si="6"/>
        <v>#DIV/0!</v>
      </c>
      <c r="P30" s="28">
        <f ca="1">SUMPRODUCT(--(lop=$B30),--(vung&gt;=0),--(vung&lt;3.5),--(ban="xh"))</f>
        <v>0</v>
      </c>
      <c r="Q30" s="27" t="e">
        <f t="shared" ca="1" si="7"/>
        <v>#DIV/0!</v>
      </c>
      <c r="R30" s="28">
        <f t="shared" ca="1" si="11"/>
        <v>0</v>
      </c>
      <c r="S30" s="27" t="e">
        <f t="shared" ca="1" si="8"/>
        <v>#DIV/0!</v>
      </c>
      <c r="T30" s="243"/>
    </row>
    <row r="31" spans="1:20" s="35" customFormat="1" ht="15.75" hidden="1" x14ac:dyDescent="0.2">
      <c r="A31" s="241">
        <v>2</v>
      </c>
      <c r="B31" s="242" t="str">
        <f t="shared" si="9"/>
        <v>123</v>
      </c>
      <c r="C31" s="243" t="s">
        <v>1287</v>
      </c>
      <c r="D31" s="354"/>
      <c r="E31" s="244">
        <v>5</v>
      </c>
      <c r="F31" s="245" t="s">
        <v>1492</v>
      </c>
      <c r="G31" s="25">
        <f t="shared" ca="1" si="10"/>
        <v>0</v>
      </c>
      <c r="H31" s="26">
        <f ca="1">SUMPRODUCT(--(lop=$B31),--(vung&gt;=8),--(vung&lt;=10),--(ban="xh"))</f>
        <v>0</v>
      </c>
      <c r="I31" s="27" t="e">
        <f t="shared" ca="1" si="3"/>
        <v>#DIV/0!</v>
      </c>
      <c r="J31" s="28">
        <f ca="1">SUMPRODUCT(--(lop=$B31),--(vung&gt;=6.5),--(vung&lt;8),--(ban="TN"))</f>
        <v>0</v>
      </c>
      <c r="K31" s="27" t="e">
        <f t="shared" ca="1" si="4"/>
        <v>#DIV/0!</v>
      </c>
      <c r="L31" s="28">
        <f ca="1">SUMPRODUCT(--(lop=$B31),--(vung&gt;=5),--(vung&lt;6.5),--(ban="xh"))</f>
        <v>0</v>
      </c>
      <c r="M31" s="27" t="e">
        <f t="shared" ca="1" si="5"/>
        <v>#DIV/0!</v>
      </c>
      <c r="N31" s="28">
        <f ca="1">SUMPRODUCT(--(lop=$B31),--(vung&gt;=3.5),--(vung&lt;5),--(ban="xh"))</f>
        <v>0</v>
      </c>
      <c r="O31" s="29" t="e">
        <f t="shared" ca="1" si="6"/>
        <v>#DIV/0!</v>
      </c>
      <c r="P31" s="28">
        <f ca="1">SUMPRODUCT(--(lop=$B31),--(vung&gt;=0),--(vung&lt;3.5),--(ban="xh"))</f>
        <v>0</v>
      </c>
      <c r="Q31" s="27" t="e">
        <f t="shared" ca="1" si="7"/>
        <v>#DIV/0!</v>
      </c>
      <c r="R31" s="28">
        <f t="shared" ca="1" si="11"/>
        <v>0</v>
      </c>
      <c r="S31" s="27" t="e">
        <f t="shared" ca="1" si="8"/>
        <v>#DIV/0!</v>
      </c>
      <c r="T31" s="243"/>
    </row>
    <row r="32" spans="1:20" s="35" customFormat="1" ht="15.75" hidden="1" x14ac:dyDescent="0.2">
      <c r="A32" s="241">
        <v>2</v>
      </c>
      <c r="B32" s="242" t="str">
        <f t="shared" si="9"/>
        <v>124</v>
      </c>
      <c r="C32" s="243" t="s">
        <v>1286</v>
      </c>
      <c r="D32" s="354" t="s">
        <v>1286</v>
      </c>
      <c r="E32" s="244">
        <v>1</v>
      </c>
      <c r="F32" s="245" t="s">
        <v>18</v>
      </c>
      <c r="G32" s="25">
        <f t="shared" ref="G32:G67" ca="1" si="12">H32+J32+L32+N32+P32</f>
        <v>15</v>
      </c>
      <c r="H32" s="26">
        <f ca="1">SUMPRODUCT(--(lop=$B32),--(vung&gt;=8),--(vung&lt;=10),--(ban="TN"))</f>
        <v>0</v>
      </c>
      <c r="I32" s="27">
        <f t="shared" ca="1" si="3"/>
        <v>0</v>
      </c>
      <c r="J32" s="28">
        <f ca="1">SUMPRODUCT(--(lop=$B32),--(vung&gt;=6.5),--(vung&lt;8),--(ban="TN"))</f>
        <v>0</v>
      </c>
      <c r="K32" s="27">
        <f t="shared" ca="1" si="4"/>
        <v>0</v>
      </c>
      <c r="L32" s="28">
        <f ca="1">SUMPRODUCT(--(lop=$B32),--(vung&gt;=5),--(vung&lt;6.5),--(ban="TN"))</f>
        <v>0</v>
      </c>
      <c r="M32" s="27">
        <f t="shared" ca="1" si="5"/>
        <v>0</v>
      </c>
      <c r="N32" s="28">
        <f ca="1">SUMPRODUCT(--(lop=$B32),--(vung&gt;=3.5),--(vung&lt;5),--(ban="TN"))</f>
        <v>0</v>
      </c>
      <c r="O32" s="29">
        <f t="shared" ca="1" si="6"/>
        <v>0</v>
      </c>
      <c r="P32" s="28">
        <f ca="1">SUMPRODUCT(--(lop=$B32),--(vung&gt;=0),--(vung&lt;3.5),--(ban="TN"))</f>
        <v>15</v>
      </c>
      <c r="Q32" s="27">
        <f t="shared" ca="1" si="7"/>
        <v>100</v>
      </c>
      <c r="R32" s="28">
        <f t="shared" ref="R32:R67" ca="1" si="13">SUM(H32,J32,L32)</f>
        <v>0</v>
      </c>
      <c r="S32" s="27">
        <f t="shared" ca="1" si="8"/>
        <v>0</v>
      </c>
      <c r="T32" s="243"/>
    </row>
    <row r="33" spans="1:20" s="35" customFormat="1" ht="15.75" hidden="1" x14ac:dyDescent="0.2">
      <c r="A33" s="241">
        <v>2</v>
      </c>
      <c r="B33" s="242" t="str">
        <f t="shared" si="9"/>
        <v>124</v>
      </c>
      <c r="C33" s="243" t="s">
        <v>1286</v>
      </c>
      <c r="D33" s="354"/>
      <c r="E33" s="244">
        <v>2</v>
      </c>
      <c r="F33" s="245" t="s">
        <v>1494</v>
      </c>
      <c r="G33" s="25">
        <f t="shared" ca="1" si="12"/>
        <v>15</v>
      </c>
      <c r="H33" s="26">
        <f ca="1">SUMPRODUCT(--(lop=$B33),--(vung&gt;=8),--(vung&lt;=10),--(ban="TN"))</f>
        <v>0</v>
      </c>
      <c r="I33" s="27">
        <f t="shared" ca="1" si="3"/>
        <v>0</v>
      </c>
      <c r="J33" s="28">
        <f ca="1">SUMPRODUCT(--(lop=$B33),--(vung&gt;=6.5),--(vung&lt;8),--(ban="TN"))</f>
        <v>0</v>
      </c>
      <c r="K33" s="27">
        <f t="shared" ca="1" si="4"/>
        <v>0</v>
      </c>
      <c r="L33" s="28">
        <f ca="1">SUMPRODUCT(--(lop=$B33),--(vung&gt;=5),--(vung&lt;6.5),--(ban="TN"))</f>
        <v>0</v>
      </c>
      <c r="M33" s="27">
        <f t="shared" ca="1" si="5"/>
        <v>0</v>
      </c>
      <c r="N33" s="28">
        <f ca="1">SUMPRODUCT(--(lop=$B33),--(vung&gt;=3.5),--(vung&lt;5),--(ban="TN"))</f>
        <v>0</v>
      </c>
      <c r="O33" s="29">
        <f t="shared" ca="1" si="6"/>
        <v>0</v>
      </c>
      <c r="P33" s="28">
        <f ca="1">SUMPRODUCT(--(lop=$B33),--(vung&gt;=0),--(vung&lt;3.5),--(ban="TN"))</f>
        <v>15</v>
      </c>
      <c r="Q33" s="27">
        <f t="shared" ca="1" si="7"/>
        <v>100</v>
      </c>
      <c r="R33" s="28">
        <f t="shared" ca="1" si="13"/>
        <v>0</v>
      </c>
      <c r="S33" s="27">
        <f t="shared" ca="1" si="8"/>
        <v>0</v>
      </c>
      <c r="T33" s="243"/>
    </row>
    <row r="34" spans="1:20" s="35" customFormat="1" ht="15.75" hidden="1" x14ac:dyDescent="0.2">
      <c r="A34" s="241">
        <v>2</v>
      </c>
      <c r="B34" s="242" t="str">
        <f t="shared" si="9"/>
        <v>124</v>
      </c>
      <c r="C34" s="243" t="s">
        <v>1286</v>
      </c>
      <c r="D34" s="354"/>
      <c r="E34" s="244">
        <v>3</v>
      </c>
      <c r="F34" s="245" t="s">
        <v>36</v>
      </c>
      <c r="G34" s="25">
        <f t="shared" ca="1" si="12"/>
        <v>15</v>
      </c>
      <c r="H34" s="26">
        <f ca="1">SUMPRODUCT(--(lop=$B34),--(vung&gt;=8),--(vung&lt;=10),--(ban="TN"))</f>
        <v>0</v>
      </c>
      <c r="I34" s="27">
        <f t="shared" ca="1" si="3"/>
        <v>0</v>
      </c>
      <c r="J34" s="28">
        <f ca="1">SUMPRODUCT(--(lop=$B34),--(vung&gt;=6.5),--(vung&lt;8),--(ban="TN"))</f>
        <v>0</v>
      </c>
      <c r="K34" s="27">
        <f t="shared" ca="1" si="4"/>
        <v>0</v>
      </c>
      <c r="L34" s="28">
        <f ca="1">SUMPRODUCT(--(lop=$B34),--(vung&gt;=5),--(vung&lt;6.5),--(ban="TN"))</f>
        <v>0</v>
      </c>
      <c r="M34" s="27">
        <f t="shared" ca="1" si="5"/>
        <v>0</v>
      </c>
      <c r="N34" s="28">
        <f ca="1">SUMPRODUCT(--(lop=$B34),--(vung&gt;=3.5),--(vung&lt;5),--(ban="TN"))</f>
        <v>0</v>
      </c>
      <c r="O34" s="29">
        <f t="shared" ca="1" si="6"/>
        <v>0</v>
      </c>
      <c r="P34" s="30">
        <f ca="1">SUMPRODUCT(--(lop=$B34),--(vung&gt;=0),--(vung&lt;3.5),--(ban="TN"))</f>
        <v>15</v>
      </c>
      <c r="Q34" s="27">
        <f t="shared" ca="1" si="7"/>
        <v>100</v>
      </c>
      <c r="R34" s="28">
        <f t="shared" ca="1" si="13"/>
        <v>0</v>
      </c>
      <c r="S34" s="27">
        <f t="shared" ca="1" si="8"/>
        <v>0</v>
      </c>
      <c r="T34" s="243"/>
    </row>
    <row r="35" spans="1:20" s="35" customFormat="1" ht="15.75" hidden="1" x14ac:dyDescent="0.2">
      <c r="A35" s="241">
        <v>2</v>
      </c>
      <c r="B35" s="242" t="str">
        <f t="shared" si="9"/>
        <v>124</v>
      </c>
      <c r="C35" s="243" t="s">
        <v>1286</v>
      </c>
      <c r="D35" s="354"/>
      <c r="E35" s="244">
        <v>4</v>
      </c>
      <c r="F35" s="245" t="s">
        <v>276</v>
      </c>
      <c r="G35" s="25">
        <f t="shared" ca="1" si="12"/>
        <v>15</v>
      </c>
      <c r="H35" s="26">
        <f ca="1">SUMPRODUCT(--(lop=$B35),--(vung&gt;=8),--(vung&lt;=10),--(ban="TN"))</f>
        <v>0</v>
      </c>
      <c r="I35" s="27">
        <f t="shared" ca="1" si="3"/>
        <v>0</v>
      </c>
      <c r="J35" s="28">
        <f ca="1">SUMPRODUCT(--(lop=$B35),--(vung&gt;=6.5),--(vung&lt;8),--(ban="TN"))</f>
        <v>0</v>
      </c>
      <c r="K35" s="27">
        <f t="shared" ca="1" si="4"/>
        <v>0</v>
      </c>
      <c r="L35" s="28">
        <f ca="1">SUMPRODUCT(--(lop=$B35),--(vung&gt;=5),--(vung&lt;6.5),--(ban="TN"))</f>
        <v>0</v>
      </c>
      <c r="M35" s="27">
        <f t="shared" ca="1" si="5"/>
        <v>0</v>
      </c>
      <c r="N35" s="28">
        <f ca="1">SUMPRODUCT(--(lop=$B35),--(vung&gt;=3.5),--(vung&lt;5),--(ban="TN"))</f>
        <v>0</v>
      </c>
      <c r="O35" s="29">
        <f t="shared" ca="1" si="6"/>
        <v>0</v>
      </c>
      <c r="P35" s="30">
        <f ca="1">SUMPRODUCT(--(lop=$B35),--(vung&gt;=0),--(vung&lt;3.5),--(ban="TN"))</f>
        <v>15</v>
      </c>
      <c r="Q35" s="27">
        <f t="shared" ca="1" si="7"/>
        <v>100</v>
      </c>
      <c r="R35" s="28">
        <f t="shared" ca="1" si="13"/>
        <v>0</v>
      </c>
      <c r="S35" s="27">
        <f t="shared" ca="1" si="8"/>
        <v>0</v>
      </c>
      <c r="T35" s="243"/>
    </row>
    <row r="36" spans="1:20" s="35" customFormat="1" ht="15.75" hidden="1" x14ac:dyDescent="0.2">
      <c r="A36" s="241">
        <v>2</v>
      </c>
      <c r="B36" s="242" t="str">
        <f t="shared" si="9"/>
        <v>124</v>
      </c>
      <c r="C36" s="243" t="s">
        <v>1286</v>
      </c>
      <c r="D36" s="354"/>
      <c r="E36" s="244">
        <v>1</v>
      </c>
      <c r="F36" s="245" t="s">
        <v>19</v>
      </c>
      <c r="G36" s="25">
        <f t="shared" ca="1" si="12"/>
        <v>0</v>
      </c>
      <c r="H36" s="26">
        <f ca="1">SUMPRODUCT(--(lop=$B36),--(vung&gt;=8),--(vung&lt;=10),--(ban="xh"))</f>
        <v>0</v>
      </c>
      <c r="I36" s="27" t="e">
        <f t="shared" ca="1" si="3"/>
        <v>#DIV/0!</v>
      </c>
      <c r="J36" s="28">
        <f ca="1">SUMPRODUCT(--(lop=$B36),--(vung&gt;=6.5),--(vung&lt;8),--(ban="xh"))</f>
        <v>0</v>
      </c>
      <c r="K36" s="27" t="e">
        <f t="shared" ca="1" si="4"/>
        <v>#DIV/0!</v>
      </c>
      <c r="L36" s="28">
        <f ca="1">SUMPRODUCT(--(lop=$B36),--(vung&gt;=5),--(vung&lt;6.5),--(ban="xh"))</f>
        <v>0</v>
      </c>
      <c r="M36" s="27" t="e">
        <f t="shared" ca="1" si="5"/>
        <v>#DIV/0!</v>
      </c>
      <c r="N36" s="28">
        <f ca="1">SUMPRODUCT(--(lop=$B36),--(vung&gt;=3.5),--(vung&lt;5),--(ban="xh"))</f>
        <v>0</v>
      </c>
      <c r="O36" s="29" t="e">
        <f t="shared" ca="1" si="6"/>
        <v>#DIV/0!</v>
      </c>
      <c r="P36" s="28">
        <f ca="1">SUMPRODUCT(--(lop=$B36),--(vung&gt;=0),--(vung&lt;3.5),--(ban="xh"))</f>
        <v>0</v>
      </c>
      <c r="Q36" s="27" t="e">
        <f t="shared" ca="1" si="7"/>
        <v>#DIV/0!</v>
      </c>
      <c r="R36" s="28">
        <f t="shared" ca="1" si="13"/>
        <v>0</v>
      </c>
      <c r="S36" s="27" t="e">
        <f t="shared" ca="1" si="8"/>
        <v>#DIV/0!</v>
      </c>
      <c r="T36" s="243"/>
    </row>
    <row r="37" spans="1:20" s="35" customFormat="1" ht="15.75" hidden="1" x14ac:dyDescent="0.2">
      <c r="A37" s="241">
        <v>2</v>
      </c>
      <c r="B37" s="242" t="str">
        <f t="shared" si="9"/>
        <v>124</v>
      </c>
      <c r="C37" s="243" t="s">
        <v>1286</v>
      </c>
      <c r="D37" s="354"/>
      <c r="E37" s="244">
        <v>3</v>
      </c>
      <c r="F37" s="245" t="s">
        <v>1493</v>
      </c>
      <c r="G37" s="25">
        <f t="shared" ca="1" si="12"/>
        <v>0</v>
      </c>
      <c r="H37" s="26">
        <f ca="1">SUMPRODUCT(--(lop=$B37),--(vung&gt;=8),--(vung&lt;=10),--(ban="xh"))</f>
        <v>0</v>
      </c>
      <c r="I37" s="27" t="e">
        <f t="shared" ca="1" si="3"/>
        <v>#DIV/0!</v>
      </c>
      <c r="J37" s="28">
        <f ca="1">SUMPRODUCT(--(lop=$B37),--(vung&gt;=6.5),--(vung&lt;8),--(ban="xh"))</f>
        <v>0</v>
      </c>
      <c r="K37" s="27" t="e">
        <f t="shared" ca="1" si="4"/>
        <v>#DIV/0!</v>
      </c>
      <c r="L37" s="28">
        <f ca="1">SUMPRODUCT(--(lop=$B37),--(vung&gt;=5),--(vung&lt;6.5),--(ban="xh"))</f>
        <v>0</v>
      </c>
      <c r="M37" s="27" t="e">
        <f t="shared" ca="1" si="5"/>
        <v>#DIV/0!</v>
      </c>
      <c r="N37" s="28">
        <f ca="1">SUMPRODUCT(--(lop=$B37),--(vung&gt;=3.5),--(vung&lt;5),--(ban="xh"))</f>
        <v>0</v>
      </c>
      <c r="O37" s="29" t="e">
        <f t="shared" ca="1" si="6"/>
        <v>#DIV/0!</v>
      </c>
      <c r="P37" s="28">
        <f ca="1">SUMPRODUCT(--(lop=$B37),--(vung&gt;=0),--(vung&lt;3.5),--(ban="xh"))</f>
        <v>0</v>
      </c>
      <c r="Q37" s="27" t="e">
        <f t="shared" ca="1" si="7"/>
        <v>#DIV/0!</v>
      </c>
      <c r="R37" s="28">
        <f t="shared" ca="1" si="13"/>
        <v>0</v>
      </c>
      <c r="S37" s="27" t="e">
        <f t="shared" ca="1" si="8"/>
        <v>#DIV/0!</v>
      </c>
      <c r="T37" s="243"/>
    </row>
    <row r="38" spans="1:20" s="35" customFormat="1" ht="15.75" hidden="1" x14ac:dyDescent="0.2">
      <c r="A38" s="241">
        <v>2</v>
      </c>
      <c r="B38" s="242" t="str">
        <f t="shared" si="9"/>
        <v>124</v>
      </c>
      <c r="C38" s="243" t="s">
        <v>1286</v>
      </c>
      <c r="D38" s="354"/>
      <c r="E38" s="244">
        <v>4</v>
      </c>
      <c r="F38" s="245" t="s">
        <v>1495</v>
      </c>
      <c r="G38" s="25">
        <f t="shared" ca="1" si="12"/>
        <v>0</v>
      </c>
      <c r="H38" s="26">
        <f ca="1">SUMPRODUCT(--(lop=$B38),--(vung&gt;=8),--(vung&lt;=10),--(ban="xh"))</f>
        <v>0</v>
      </c>
      <c r="I38" s="27" t="e">
        <f t="shared" ca="1" si="3"/>
        <v>#DIV/0!</v>
      </c>
      <c r="J38" s="28">
        <f ca="1">SUMPRODUCT(--(lop=$B38),--(vung&gt;=6.5),--(vung&lt;8),--(ban="xh"))</f>
        <v>0</v>
      </c>
      <c r="K38" s="27" t="e">
        <f t="shared" ca="1" si="4"/>
        <v>#DIV/0!</v>
      </c>
      <c r="L38" s="28">
        <f ca="1">SUMPRODUCT(--(lop=$B38),--(vung&gt;=5),--(vung&lt;6.5),--(ban="xh"))</f>
        <v>0</v>
      </c>
      <c r="M38" s="27" t="e">
        <f t="shared" ca="1" si="5"/>
        <v>#DIV/0!</v>
      </c>
      <c r="N38" s="28">
        <f ca="1">SUMPRODUCT(--(lop=$B38),--(vung&gt;=3.5),--(vung&lt;5),--(ban="xh"))</f>
        <v>0</v>
      </c>
      <c r="O38" s="29" t="e">
        <f t="shared" ca="1" si="6"/>
        <v>#DIV/0!</v>
      </c>
      <c r="P38" s="28">
        <f ca="1">SUMPRODUCT(--(lop=$B38),--(vung&gt;=0),--(vung&lt;3.5),--(ban="xh"))</f>
        <v>0</v>
      </c>
      <c r="Q38" s="27" t="e">
        <f t="shared" ca="1" si="7"/>
        <v>#DIV/0!</v>
      </c>
      <c r="R38" s="28">
        <f t="shared" ca="1" si="13"/>
        <v>0</v>
      </c>
      <c r="S38" s="27" t="e">
        <f t="shared" ca="1" si="8"/>
        <v>#DIV/0!</v>
      </c>
      <c r="T38" s="243"/>
    </row>
    <row r="39" spans="1:20" s="35" customFormat="1" ht="15.75" hidden="1" x14ac:dyDescent="0.2">
      <c r="A39" s="241">
        <v>2</v>
      </c>
      <c r="B39" s="242" t="str">
        <f t="shared" si="9"/>
        <v>124</v>
      </c>
      <c r="C39" s="243" t="s">
        <v>1286</v>
      </c>
      <c r="D39" s="354"/>
      <c r="E39" s="244">
        <v>2</v>
      </c>
      <c r="F39" s="245" t="s">
        <v>23</v>
      </c>
      <c r="G39" s="25">
        <f t="shared" ca="1" si="12"/>
        <v>0</v>
      </c>
      <c r="H39" s="26">
        <f ca="1">SUMPRODUCT(--(lop=$B39),--(vung&gt;=8),--(vung&lt;=10),--(ban="xh"))</f>
        <v>0</v>
      </c>
      <c r="I39" s="27" t="e">
        <f t="shared" ca="1" si="3"/>
        <v>#DIV/0!</v>
      </c>
      <c r="J39" s="28">
        <f ca="1">SUMPRODUCT(--(lop=$B39),--(vung&gt;=6.5),--(vung&lt;8),--(ban="xh"))</f>
        <v>0</v>
      </c>
      <c r="K39" s="27" t="e">
        <f t="shared" ca="1" si="4"/>
        <v>#DIV/0!</v>
      </c>
      <c r="L39" s="28">
        <f ca="1">SUMPRODUCT(--(lop=$B39),--(vung&gt;=5),--(vung&lt;6.5),--(ban="xh"))</f>
        <v>0</v>
      </c>
      <c r="M39" s="27" t="e">
        <f t="shared" ca="1" si="5"/>
        <v>#DIV/0!</v>
      </c>
      <c r="N39" s="28">
        <f ca="1">SUMPRODUCT(--(lop=$B39),--(vung&gt;=3.5),--(vung&lt;5),--(ban="xh"))</f>
        <v>0</v>
      </c>
      <c r="O39" s="29" t="e">
        <f t="shared" ca="1" si="6"/>
        <v>#DIV/0!</v>
      </c>
      <c r="P39" s="28">
        <f ca="1">SUMPRODUCT(--(lop=$B39),--(vung&gt;=0),--(vung&lt;3.5),--(ban="xh"))</f>
        <v>0</v>
      </c>
      <c r="Q39" s="27" t="e">
        <f t="shared" ca="1" si="7"/>
        <v>#DIV/0!</v>
      </c>
      <c r="R39" s="28">
        <f t="shared" ca="1" si="13"/>
        <v>0</v>
      </c>
      <c r="S39" s="27" t="e">
        <f t="shared" ca="1" si="8"/>
        <v>#DIV/0!</v>
      </c>
      <c r="T39" s="243"/>
    </row>
    <row r="40" spans="1:20" s="35" customFormat="1" ht="15.75" hidden="1" x14ac:dyDescent="0.2">
      <c r="A40" s="241">
        <v>2</v>
      </c>
      <c r="B40" s="242" t="str">
        <f t="shared" si="9"/>
        <v>124</v>
      </c>
      <c r="C40" s="243" t="s">
        <v>1286</v>
      </c>
      <c r="D40" s="354"/>
      <c r="E40" s="244">
        <v>5</v>
      </c>
      <c r="F40" s="245" t="s">
        <v>1492</v>
      </c>
      <c r="G40" s="25">
        <f t="shared" ca="1" si="12"/>
        <v>0</v>
      </c>
      <c r="H40" s="26">
        <f ca="1">SUMPRODUCT(--(lop=$B40),--(vung&gt;=8),--(vung&lt;=10),--(ban="xh"))</f>
        <v>0</v>
      </c>
      <c r="I40" s="27" t="e">
        <f t="shared" ca="1" si="3"/>
        <v>#DIV/0!</v>
      </c>
      <c r="J40" s="28">
        <f ca="1">SUMPRODUCT(--(lop=$B40),--(vung&gt;=6.5),--(vung&lt;8),--(ban="TN"))</f>
        <v>0</v>
      </c>
      <c r="K40" s="27" t="e">
        <f t="shared" ca="1" si="4"/>
        <v>#DIV/0!</v>
      </c>
      <c r="L40" s="28">
        <f ca="1">SUMPRODUCT(--(lop=$B40),--(vung&gt;=5),--(vung&lt;6.5),--(ban="xh"))</f>
        <v>0</v>
      </c>
      <c r="M40" s="27" t="e">
        <f t="shared" ca="1" si="5"/>
        <v>#DIV/0!</v>
      </c>
      <c r="N40" s="28">
        <f ca="1">SUMPRODUCT(--(lop=$B40),--(vung&gt;=3.5),--(vung&lt;5),--(ban="xh"))</f>
        <v>0</v>
      </c>
      <c r="O40" s="29" t="e">
        <f t="shared" ca="1" si="6"/>
        <v>#DIV/0!</v>
      </c>
      <c r="P40" s="28">
        <f ca="1">SUMPRODUCT(--(lop=$B40),--(vung&gt;=0),--(vung&lt;3.5),--(ban="xh"))</f>
        <v>0</v>
      </c>
      <c r="Q40" s="27" t="e">
        <f t="shared" ca="1" si="7"/>
        <v>#DIV/0!</v>
      </c>
      <c r="R40" s="28">
        <f t="shared" ca="1" si="13"/>
        <v>0</v>
      </c>
      <c r="S40" s="27" t="e">
        <f t="shared" ca="1" si="8"/>
        <v>#DIV/0!</v>
      </c>
      <c r="T40" s="243"/>
    </row>
    <row r="41" spans="1:20" s="35" customFormat="1" ht="15.75" hidden="1" x14ac:dyDescent="0.2">
      <c r="A41" s="241">
        <v>2</v>
      </c>
      <c r="B41" s="242" t="str">
        <f t="shared" si="9"/>
        <v>125</v>
      </c>
      <c r="C41" s="243" t="s">
        <v>1290</v>
      </c>
      <c r="D41" s="354" t="s">
        <v>1290</v>
      </c>
      <c r="E41" s="244">
        <v>1</v>
      </c>
      <c r="F41" s="245" t="s">
        <v>18</v>
      </c>
      <c r="G41" s="25">
        <f t="shared" ca="1" si="12"/>
        <v>11</v>
      </c>
      <c r="H41" s="26">
        <f ca="1">SUMPRODUCT(--(lop=$B41),--(vung&gt;=8),--(vung&lt;=10),--(ban="TN"))</f>
        <v>0</v>
      </c>
      <c r="I41" s="27">
        <f t="shared" ca="1" si="3"/>
        <v>0</v>
      </c>
      <c r="J41" s="28">
        <f ca="1">SUMPRODUCT(--(lop=$B41),--(vung&gt;=6.5),--(vung&lt;8),--(ban="TN"))</f>
        <v>0</v>
      </c>
      <c r="K41" s="27">
        <f t="shared" ca="1" si="4"/>
        <v>0</v>
      </c>
      <c r="L41" s="28">
        <f ca="1">SUMPRODUCT(--(lop=$B41),--(vung&gt;=5),--(vung&lt;6.5),--(ban="TN"))</f>
        <v>0</v>
      </c>
      <c r="M41" s="27">
        <f t="shared" ca="1" si="5"/>
        <v>0</v>
      </c>
      <c r="N41" s="28">
        <f ca="1">SUMPRODUCT(--(lop=$B41),--(vung&gt;=3.5),--(vung&lt;5),--(ban="TN"))</f>
        <v>0</v>
      </c>
      <c r="O41" s="29">
        <f t="shared" ca="1" si="6"/>
        <v>0</v>
      </c>
      <c r="P41" s="28">
        <f ca="1">SUMPRODUCT(--(lop=$B41),--(vung&gt;=0),--(vung&lt;3.5),--(ban="TN"))</f>
        <v>11</v>
      </c>
      <c r="Q41" s="27">
        <f t="shared" ca="1" si="7"/>
        <v>100</v>
      </c>
      <c r="R41" s="28">
        <f t="shared" ca="1" si="13"/>
        <v>0</v>
      </c>
      <c r="S41" s="27">
        <f t="shared" ca="1" si="8"/>
        <v>0</v>
      </c>
      <c r="T41" s="243"/>
    </row>
    <row r="42" spans="1:20" s="35" customFormat="1" ht="15.75" hidden="1" x14ac:dyDescent="0.2">
      <c r="A42" s="241">
        <v>2</v>
      </c>
      <c r="B42" s="242" t="str">
        <f t="shared" si="9"/>
        <v>125</v>
      </c>
      <c r="C42" s="243" t="s">
        <v>1290</v>
      </c>
      <c r="D42" s="354"/>
      <c r="E42" s="244">
        <v>2</v>
      </c>
      <c r="F42" s="245" t="s">
        <v>1494</v>
      </c>
      <c r="G42" s="25">
        <f t="shared" ca="1" si="12"/>
        <v>11</v>
      </c>
      <c r="H42" s="26">
        <f ca="1">SUMPRODUCT(--(lop=$B42),--(vung&gt;=8),--(vung&lt;=10),--(ban="TN"))</f>
        <v>0</v>
      </c>
      <c r="I42" s="27">
        <f t="shared" ca="1" si="3"/>
        <v>0</v>
      </c>
      <c r="J42" s="28">
        <f ca="1">SUMPRODUCT(--(lop=$B42),--(vung&gt;=6.5),--(vung&lt;8),--(ban="TN"))</f>
        <v>0</v>
      </c>
      <c r="K42" s="27">
        <f t="shared" ca="1" si="4"/>
        <v>0</v>
      </c>
      <c r="L42" s="28">
        <f ca="1">SUMPRODUCT(--(lop=$B42),--(vung&gt;=5),--(vung&lt;6.5),--(ban="TN"))</f>
        <v>0</v>
      </c>
      <c r="M42" s="27">
        <f t="shared" ca="1" si="5"/>
        <v>0</v>
      </c>
      <c r="N42" s="28">
        <f ca="1">SUMPRODUCT(--(lop=$B42),--(vung&gt;=3.5),--(vung&lt;5),--(ban="TN"))</f>
        <v>0</v>
      </c>
      <c r="O42" s="29">
        <f t="shared" ca="1" si="6"/>
        <v>0</v>
      </c>
      <c r="P42" s="28">
        <f ca="1">SUMPRODUCT(--(lop=$B42),--(vung&gt;=0),--(vung&lt;3.5),--(ban="TN"))</f>
        <v>11</v>
      </c>
      <c r="Q42" s="27">
        <f t="shared" ca="1" si="7"/>
        <v>100</v>
      </c>
      <c r="R42" s="28">
        <f t="shared" ca="1" si="13"/>
        <v>0</v>
      </c>
      <c r="S42" s="27">
        <f t="shared" ca="1" si="8"/>
        <v>0</v>
      </c>
      <c r="T42" s="243"/>
    </row>
    <row r="43" spans="1:20" s="35" customFormat="1" ht="15.75" hidden="1" x14ac:dyDescent="0.2">
      <c r="A43" s="241">
        <v>2</v>
      </c>
      <c r="B43" s="242" t="str">
        <f t="shared" si="9"/>
        <v>125</v>
      </c>
      <c r="C43" s="243" t="s">
        <v>1290</v>
      </c>
      <c r="D43" s="354"/>
      <c r="E43" s="244">
        <v>3</v>
      </c>
      <c r="F43" s="245" t="s">
        <v>36</v>
      </c>
      <c r="G43" s="25">
        <f t="shared" ca="1" si="12"/>
        <v>11</v>
      </c>
      <c r="H43" s="26">
        <f ca="1">SUMPRODUCT(--(lop=$B43),--(vung&gt;=8),--(vung&lt;=10),--(ban="TN"))</f>
        <v>0</v>
      </c>
      <c r="I43" s="27">
        <f t="shared" ca="1" si="3"/>
        <v>0</v>
      </c>
      <c r="J43" s="28">
        <f ca="1">SUMPRODUCT(--(lop=$B43),--(vung&gt;=6.5),--(vung&lt;8),--(ban="TN"))</f>
        <v>0</v>
      </c>
      <c r="K43" s="27">
        <f t="shared" ca="1" si="4"/>
        <v>0</v>
      </c>
      <c r="L43" s="28">
        <f ca="1">SUMPRODUCT(--(lop=$B43),--(vung&gt;=5),--(vung&lt;6.5),--(ban="TN"))</f>
        <v>0</v>
      </c>
      <c r="M43" s="27">
        <f t="shared" ca="1" si="5"/>
        <v>0</v>
      </c>
      <c r="N43" s="28">
        <f ca="1">SUMPRODUCT(--(lop=$B43),--(vung&gt;=3.5),--(vung&lt;5),--(ban="TN"))</f>
        <v>0</v>
      </c>
      <c r="O43" s="29">
        <f t="shared" ca="1" si="6"/>
        <v>0</v>
      </c>
      <c r="P43" s="30">
        <f ca="1">SUMPRODUCT(--(lop=$B43),--(vung&gt;=0),--(vung&lt;3.5),--(ban="TN"))</f>
        <v>11</v>
      </c>
      <c r="Q43" s="27">
        <f t="shared" ca="1" si="7"/>
        <v>100</v>
      </c>
      <c r="R43" s="28">
        <f t="shared" ca="1" si="13"/>
        <v>0</v>
      </c>
      <c r="S43" s="27">
        <f t="shared" ca="1" si="8"/>
        <v>0</v>
      </c>
      <c r="T43" s="243"/>
    </row>
    <row r="44" spans="1:20" s="35" customFormat="1" ht="15.75" hidden="1" x14ac:dyDescent="0.2">
      <c r="A44" s="241">
        <v>2</v>
      </c>
      <c r="B44" s="242" t="str">
        <f t="shared" si="9"/>
        <v>125</v>
      </c>
      <c r="C44" s="243" t="s">
        <v>1290</v>
      </c>
      <c r="D44" s="354"/>
      <c r="E44" s="244">
        <v>4</v>
      </c>
      <c r="F44" s="245" t="s">
        <v>276</v>
      </c>
      <c r="G44" s="25">
        <f t="shared" ca="1" si="12"/>
        <v>11</v>
      </c>
      <c r="H44" s="26">
        <f ca="1">SUMPRODUCT(--(lop=$B44),--(vung&gt;=8),--(vung&lt;=10),--(ban="TN"))</f>
        <v>0</v>
      </c>
      <c r="I44" s="27">
        <f t="shared" ca="1" si="3"/>
        <v>0</v>
      </c>
      <c r="J44" s="28">
        <f ca="1">SUMPRODUCT(--(lop=$B44),--(vung&gt;=6.5),--(vung&lt;8),--(ban="TN"))</f>
        <v>0</v>
      </c>
      <c r="K44" s="27">
        <f t="shared" ca="1" si="4"/>
        <v>0</v>
      </c>
      <c r="L44" s="28">
        <f ca="1">SUMPRODUCT(--(lop=$B44),--(vung&gt;=5),--(vung&lt;6.5),--(ban="TN"))</f>
        <v>0</v>
      </c>
      <c r="M44" s="27">
        <f t="shared" ca="1" si="5"/>
        <v>0</v>
      </c>
      <c r="N44" s="28">
        <f ca="1">SUMPRODUCT(--(lop=$B44),--(vung&gt;=3.5),--(vung&lt;5),--(ban="TN"))</f>
        <v>0</v>
      </c>
      <c r="O44" s="29">
        <f t="shared" ca="1" si="6"/>
        <v>0</v>
      </c>
      <c r="P44" s="30">
        <f ca="1">SUMPRODUCT(--(lop=$B44),--(vung&gt;=0),--(vung&lt;3.5),--(ban="TN"))</f>
        <v>11</v>
      </c>
      <c r="Q44" s="27">
        <f t="shared" ca="1" si="7"/>
        <v>100</v>
      </c>
      <c r="R44" s="28">
        <f t="shared" ca="1" si="13"/>
        <v>0</v>
      </c>
      <c r="S44" s="27">
        <f t="shared" ca="1" si="8"/>
        <v>0</v>
      </c>
      <c r="T44" s="243"/>
    </row>
    <row r="45" spans="1:20" s="35" customFormat="1" ht="15.75" hidden="1" x14ac:dyDescent="0.2">
      <c r="A45" s="241">
        <v>2</v>
      </c>
      <c r="B45" s="242" t="str">
        <f t="shared" si="9"/>
        <v>125</v>
      </c>
      <c r="C45" s="243" t="s">
        <v>1290</v>
      </c>
      <c r="D45" s="354"/>
      <c r="E45" s="244">
        <v>1</v>
      </c>
      <c r="F45" s="245" t="s">
        <v>19</v>
      </c>
      <c r="G45" s="25">
        <f t="shared" ca="1" si="12"/>
        <v>0</v>
      </c>
      <c r="H45" s="26">
        <f ca="1">SUMPRODUCT(--(lop=$B45),--(vung&gt;=8),--(vung&lt;=10),--(ban="xh"))</f>
        <v>0</v>
      </c>
      <c r="I45" s="27" t="e">
        <f t="shared" ca="1" si="3"/>
        <v>#DIV/0!</v>
      </c>
      <c r="J45" s="28">
        <f ca="1">SUMPRODUCT(--(lop=$B45),--(vung&gt;=6.5),--(vung&lt;8),--(ban="xh"))</f>
        <v>0</v>
      </c>
      <c r="K45" s="27" t="e">
        <f t="shared" ca="1" si="4"/>
        <v>#DIV/0!</v>
      </c>
      <c r="L45" s="28">
        <f ca="1">SUMPRODUCT(--(lop=$B45),--(vung&gt;=5),--(vung&lt;6.5),--(ban="xh"))</f>
        <v>0</v>
      </c>
      <c r="M45" s="27" t="e">
        <f t="shared" ca="1" si="5"/>
        <v>#DIV/0!</v>
      </c>
      <c r="N45" s="28">
        <f ca="1">SUMPRODUCT(--(lop=$B45),--(vung&gt;=3.5),--(vung&lt;5),--(ban="xh"))</f>
        <v>0</v>
      </c>
      <c r="O45" s="29" t="e">
        <f t="shared" ca="1" si="6"/>
        <v>#DIV/0!</v>
      </c>
      <c r="P45" s="28">
        <f ca="1">SUMPRODUCT(--(lop=$B45),--(vung&gt;=0),--(vung&lt;3.5),--(ban="xh"))</f>
        <v>0</v>
      </c>
      <c r="Q45" s="27" t="e">
        <f t="shared" ca="1" si="7"/>
        <v>#DIV/0!</v>
      </c>
      <c r="R45" s="28">
        <f t="shared" ca="1" si="13"/>
        <v>0</v>
      </c>
      <c r="S45" s="27" t="e">
        <f t="shared" ca="1" si="8"/>
        <v>#DIV/0!</v>
      </c>
      <c r="T45" s="243"/>
    </row>
    <row r="46" spans="1:20" s="35" customFormat="1" ht="15.75" hidden="1" x14ac:dyDescent="0.2">
      <c r="A46" s="241">
        <v>2</v>
      </c>
      <c r="B46" s="242" t="str">
        <f t="shared" si="9"/>
        <v>125</v>
      </c>
      <c r="C46" s="243" t="s">
        <v>1290</v>
      </c>
      <c r="D46" s="354"/>
      <c r="E46" s="244">
        <v>3</v>
      </c>
      <c r="F46" s="245" t="s">
        <v>1493</v>
      </c>
      <c r="G46" s="25">
        <f t="shared" ca="1" si="12"/>
        <v>0</v>
      </c>
      <c r="H46" s="26">
        <f ca="1">SUMPRODUCT(--(lop=$B46),--(vung&gt;=8),--(vung&lt;=10),--(ban="xh"))</f>
        <v>0</v>
      </c>
      <c r="I46" s="27" t="e">
        <f t="shared" ca="1" si="3"/>
        <v>#DIV/0!</v>
      </c>
      <c r="J46" s="28">
        <f ca="1">SUMPRODUCT(--(lop=$B46),--(vung&gt;=6.5),--(vung&lt;8),--(ban="xh"))</f>
        <v>0</v>
      </c>
      <c r="K46" s="27" t="e">
        <f t="shared" ca="1" si="4"/>
        <v>#DIV/0!</v>
      </c>
      <c r="L46" s="28">
        <f ca="1">SUMPRODUCT(--(lop=$B46),--(vung&gt;=5),--(vung&lt;6.5),--(ban="xh"))</f>
        <v>0</v>
      </c>
      <c r="M46" s="27" t="e">
        <f t="shared" ca="1" si="5"/>
        <v>#DIV/0!</v>
      </c>
      <c r="N46" s="28">
        <f ca="1">SUMPRODUCT(--(lop=$B46),--(vung&gt;=3.5),--(vung&lt;5),--(ban="xh"))</f>
        <v>0</v>
      </c>
      <c r="O46" s="29" t="e">
        <f t="shared" ca="1" si="6"/>
        <v>#DIV/0!</v>
      </c>
      <c r="P46" s="28">
        <f ca="1">SUMPRODUCT(--(lop=$B46),--(vung&gt;=0),--(vung&lt;3.5),--(ban="xh"))</f>
        <v>0</v>
      </c>
      <c r="Q46" s="27" t="e">
        <f t="shared" ca="1" si="7"/>
        <v>#DIV/0!</v>
      </c>
      <c r="R46" s="28">
        <f t="shared" ca="1" si="13"/>
        <v>0</v>
      </c>
      <c r="S46" s="27" t="e">
        <f t="shared" ca="1" si="8"/>
        <v>#DIV/0!</v>
      </c>
      <c r="T46" s="243"/>
    </row>
    <row r="47" spans="1:20" s="35" customFormat="1" ht="15.75" hidden="1" x14ac:dyDescent="0.2">
      <c r="A47" s="241">
        <v>2</v>
      </c>
      <c r="B47" s="242" t="str">
        <f t="shared" si="9"/>
        <v>125</v>
      </c>
      <c r="C47" s="243" t="s">
        <v>1290</v>
      </c>
      <c r="D47" s="354"/>
      <c r="E47" s="244">
        <v>4</v>
      </c>
      <c r="F47" s="245" t="s">
        <v>1495</v>
      </c>
      <c r="G47" s="25">
        <f t="shared" ca="1" si="12"/>
        <v>0</v>
      </c>
      <c r="H47" s="26">
        <f ca="1">SUMPRODUCT(--(lop=$B47),--(vung&gt;=8),--(vung&lt;=10),--(ban="xh"))</f>
        <v>0</v>
      </c>
      <c r="I47" s="27" t="e">
        <f t="shared" ca="1" si="3"/>
        <v>#DIV/0!</v>
      </c>
      <c r="J47" s="28">
        <f ca="1">SUMPRODUCT(--(lop=$B47),--(vung&gt;=6.5),--(vung&lt;8),--(ban="xh"))</f>
        <v>0</v>
      </c>
      <c r="K47" s="27" t="e">
        <f t="shared" ca="1" si="4"/>
        <v>#DIV/0!</v>
      </c>
      <c r="L47" s="28">
        <f ca="1">SUMPRODUCT(--(lop=$B47),--(vung&gt;=5),--(vung&lt;6.5),--(ban="xh"))</f>
        <v>0</v>
      </c>
      <c r="M47" s="27" t="e">
        <f t="shared" ca="1" si="5"/>
        <v>#DIV/0!</v>
      </c>
      <c r="N47" s="28">
        <f ca="1">SUMPRODUCT(--(lop=$B47),--(vung&gt;=3.5),--(vung&lt;5),--(ban="xh"))</f>
        <v>0</v>
      </c>
      <c r="O47" s="29" t="e">
        <f t="shared" ca="1" si="6"/>
        <v>#DIV/0!</v>
      </c>
      <c r="P47" s="28">
        <f ca="1">SUMPRODUCT(--(lop=$B47),--(vung&gt;=0),--(vung&lt;3.5),--(ban="xh"))</f>
        <v>0</v>
      </c>
      <c r="Q47" s="27" t="e">
        <f t="shared" ca="1" si="7"/>
        <v>#DIV/0!</v>
      </c>
      <c r="R47" s="28">
        <f t="shared" ca="1" si="13"/>
        <v>0</v>
      </c>
      <c r="S47" s="27" t="e">
        <f t="shared" ca="1" si="8"/>
        <v>#DIV/0!</v>
      </c>
      <c r="T47" s="243"/>
    </row>
    <row r="48" spans="1:20" s="35" customFormat="1" ht="15.75" hidden="1" x14ac:dyDescent="0.2">
      <c r="A48" s="241">
        <v>2</v>
      </c>
      <c r="B48" s="242" t="str">
        <f t="shared" si="9"/>
        <v>125</v>
      </c>
      <c r="C48" s="243" t="s">
        <v>1290</v>
      </c>
      <c r="D48" s="354"/>
      <c r="E48" s="244">
        <v>2</v>
      </c>
      <c r="F48" s="245" t="s">
        <v>23</v>
      </c>
      <c r="G48" s="25">
        <f t="shared" ca="1" si="12"/>
        <v>0</v>
      </c>
      <c r="H48" s="26">
        <f ca="1">SUMPRODUCT(--(lop=$B48),--(vung&gt;=8),--(vung&lt;=10),--(ban="xh"))</f>
        <v>0</v>
      </c>
      <c r="I48" s="27" t="e">
        <f t="shared" ca="1" si="3"/>
        <v>#DIV/0!</v>
      </c>
      <c r="J48" s="28">
        <f ca="1">SUMPRODUCT(--(lop=$B48),--(vung&gt;=6.5),--(vung&lt;8),--(ban="xh"))</f>
        <v>0</v>
      </c>
      <c r="K48" s="27" t="e">
        <f t="shared" ca="1" si="4"/>
        <v>#DIV/0!</v>
      </c>
      <c r="L48" s="28">
        <f ca="1">SUMPRODUCT(--(lop=$B48),--(vung&gt;=5),--(vung&lt;6.5),--(ban="xh"))</f>
        <v>0</v>
      </c>
      <c r="M48" s="27" t="e">
        <f t="shared" ca="1" si="5"/>
        <v>#DIV/0!</v>
      </c>
      <c r="N48" s="28">
        <f ca="1">SUMPRODUCT(--(lop=$B48),--(vung&gt;=3.5),--(vung&lt;5),--(ban="xh"))</f>
        <v>0</v>
      </c>
      <c r="O48" s="29" t="e">
        <f t="shared" ca="1" si="6"/>
        <v>#DIV/0!</v>
      </c>
      <c r="P48" s="28">
        <f ca="1">SUMPRODUCT(--(lop=$B48),--(vung&gt;=0),--(vung&lt;3.5),--(ban="xh"))</f>
        <v>0</v>
      </c>
      <c r="Q48" s="27" t="e">
        <f t="shared" ca="1" si="7"/>
        <v>#DIV/0!</v>
      </c>
      <c r="R48" s="28">
        <f t="shared" ca="1" si="13"/>
        <v>0</v>
      </c>
      <c r="S48" s="27" t="e">
        <f t="shared" ca="1" si="8"/>
        <v>#DIV/0!</v>
      </c>
      <c r="T48" s="243"/>
    </row>
    <row r="49" spans="1:20" s="35" customFormat="1" ht="15.75" hidden="1" x14ac:dyDescent="0.2">
      <c r="A49" s="241">
        <v>2</v>
      </c>
      <c r="B49" s="242" t="str">
        <f t="shared" si="9"/>
        <v>125</v>
      </c>
      <c r="C49" s="243" t="s">
        <v>1290</v>
      </c>
      <c r="D49" s="354"/>
      <c r="E49" s="244">
        <v>5</v>
      </c>
      <c r="F49" s="245" t="s">
        <v>1492</v>
      </c>
      <c r="G49" s="25">
        <f t="shared" ca="1" si="12"/>
        <v>0</v>
      </c>
      <c r="H49" s="26">
        <f ca="1">SUMPRODUCT(--(lop=$B49),--(vung&gt;=8),--(vung&lt;=10),--(ban="xh"))</f>
        <v>0</v>
      </c>
      <c r="I49" s="27" t="e">
        <f t="shared" ca="1" si="3"/>
        <v>#DIV/0!</v>
      </c>
      <c r="J49" s="28">
        <f ca="1">SUMPRODUCT(--(lop=$B49),--(vung&gt;=6.5),--(vung&lt;8),--(ban="TN"))</f>
        <v>0</v>
      </c>
      <c r="K49" s="27" t="e">
        <f t="shared" ca="1" si="4"/>
        <v>#DIV/0!</v>
      </c>
      <c r="L49" s="28">
        <f ca="1">SUMPRODUCT(--(lop=$B49),--(vung&gt;=5),--(vung&lt;6.5),--(ban="xh"))</f>
        <v>0</v>
      </c>
      <c r="M49" s="27" t="e">
        <f t="shared" ca="1" si="5"/>
        <v>#DIV/0!</v>
      </c>
      <c r="N49" s="28">
        <f ca="1">SUMPRODUCT(--(lop=$B49),--(vung&gt;=3.5),--(vung&lt;5),--(ban="xh"))</f>
        <v>0</v>
      </c>
      <c r="O49" s="29" t="e">
        <f t="shared" ca="1" si="6"/>
        <v>#DIV/0!</v>
      </c>
      <c r="P49" s="28">
        <f ca="1">SUMPRODUCT(--(lop=$B49),--(vung&gt;=0),--(vung&lt;3.5),--(ban="xh"))</f>
        <v>0</v>
      </c>
      <c r="Q49" s="27" t="e">
        <f t="shared" ca="1" si="7"/>
        <v>#DIV/0!</v>
      </c>
      <c r="R49" s="28">
        <f t="shared" ca="1" si="13"/>
        <v>0</v>
      </c>
      <c r="S49" s="27" t="e">
        <f t="shared" ca="1" si="8"/>
        <v>#DIV/0!</v>
      </c>
      <c r="T49" s="243"/>
    </row>
    <row r="50" spans="1:20" s="35" customFormat="1" ht="15.75" hidden="1" x14ac:dyDescent="0.2">
      <c r="A50" s="241">
        <v>2</v>
      </c>
      <c r="B50" s="242" t="str">
        <f t="shared" si="9"/>
        <v>126</v>
      </c>
      <c r="C50" s="243" t="s">
        <v>1292</v>
      </c>
      <c r="D50" s="354" t="s">
        <v>1292</v>
      </c>
      <c r="E50" s="244">
        <v>1</v>
      </c>
      <c r="F50" s="245" t="s">
        <v>18</v>
      </c>
      <c r="G50" s="25">
        <f t="shared" ca="1" si="12"/>
        <v>9</v>
      </c>
      <c r="H50" s="26">
        <f ca="1">SUMPRODUCT(--(lop=$B50),--(vung&gt;=8),--(vung&lt;=10),--(ban="TN"))</f>
        <v>0</v>
      </c>
      <c r="I50" s="27">
        <f t="shared" ca="1" si="3"/>
        <v>0</v>
      </c>
      <c r="J50" s="28">
        <f ca="1">SUMPRODUCT(--(lop=$B50),--(vung&gt;=6.5),--(vung&lt;8),--(ban="TN"))</f>
        <v>0</v>
      </c>
      <c r="K50" s="27">
        <f t="shared" ca="1" si="4"/>
        <v>0</v>
      </c>
      <c r="L50" s="28">
        <f ca="1">SUMPRODUCT(--(lop=$B50),--(vung&gt;=5),--(vung&lt;6.5),--(ban="TN"))</f>
        <v>0</v>
      </c>
      <c r="M50" s="27">
        <f t="shared" ca="1" si="5"/>
        <v>0</v>
      </c>
      <c r="N50" s="28">
        <f ca="1">SUMPRODUCT(--(lop=$B50),--(vung&gt;=3.5),--(vung&lt;5),--(ban="TN"))</f>
        <v>0</v>
      </c>
      <c r="O50" s="29">
        <f t="shared" ca="1" si="6"/>
        <v>0</v>
      </c>
      <c r="P50" s="28">
        <f ca="1">SUMPRODUCT(--(lop=$B50),--(vung&gt;=0),--(vung&lt;3.5),--(ban="TN"))</f>
        <v>9</v>
      </c>
      <c r="Q50" s="27">
        <f t="shared" ca="1" si="7"/>
        <v>100</v>
      </c>
      <c r="R50" s="28">
        <f t="shared" ca="1" si="13"/>
        <v>0</v>
      </c>
      <c r="S50" s="27">
        <f t="shared" ca="1" si="8"/>
        <v>0</v>
      </c>
      <c r="T50" s="243"/>
    </row>
    <row r="51" spans="1:20" s="35" customFormat="1" ht="15.75" hidden="1" x14ac:dyDescent="0.2">
      <c r="A51" s="241">
        <v>2</v>
      </c>
      <c r="B51" s="242" t="str">
        <f t="shared" si="9"/>
        <v>126</v>
      </c>
      <c r="C51" s="243" t="s">
        <v>1292</v>
      </c>
      <c r="D51" s="354"/>
      <c r="E51" s="244">
        <v>2</v>
      </c>
      <c r="F51" s="245" t="s">
        <v>1494</v>
      </c>
      <c r="G51" s="25">
        <f t="shared" ca="1" si="12"/>
        <v>9</v>
      </c>
      <c r="H51" s="26">
        <f ca="1">SUMPRODUCT(--(lop=$B51),--(vung&gt;=8),--(vung&lt;=10),--(ban="TN"))</f>
        <v>0</v>
      </c>
      <c r="I51" s="27">
        <f t="shared" ca="1" si="3"/>
        <v>0</v>
      </c>
      <c r="J51" s="28">
        <f ca="1">SUMPRODUCT(--(lop=$B51),--(vung&gt;=6.5),--(vung&lt;8),--(ban="TN"))</f>
        <v>0</v>
      </c>
      <c r="K51" s="27">
        <f t="shared" ca="1" si="4"/>
        <v>0</v>
      </c>
      <c r="L51" s="28">
        <f ca="1">SUMPRODUCT(--(lop=$B51),--(vung&gt;=5),--(vung&lt;6.5),--(ban="TN"))</f>
        <v>0</v>
      </c>
      <c r="M51" s="27">
        <f t="shared" ca="1" si="5"/>
        <v>0</v>
      </c>
      <c r="N51" s="28">
        <f ca="1">SUMPRODUCT(--(lop=$B51),--(vung&gt;=3.5),--(vung&lt;5),--(ban="TN"))</f>
        <v>0</v>
      </c>
      <c r="O51" s="29">
        <f t="shared" ca="1" si="6"/>
        <v>0</v>
      </c>
      <c r="P51" s="28">
        <f ca="1">SUMPRODUCT(--(lop=$B51),--(vung&gt;=0),--(vung&lt;3.5),--(ban="TN"))</f>
        <v>9</v>
      </c>
      <c r="Q51" s="27">
        <f t="shared" ca="1" si="7"/>
        <v>100</v>
      </c>
      <c r="R51" s="28">
        <f t="shared" ca="1" si="13"/>
        <v>0</v>
      </c>
      <c r="S51" s="27">
        <f t="shared" ca="1" si="8"/>
        <v>0</v>
      </c>
      <c r="T51" s="243"/>
    </row>
    <row r="52" spans="1:20" s="35" customFormat="1" ht="15.75" hidden="1" x14ac:dyDescent="0.2">
      <c r="A52" s="241">
        <v>2</v>
      </c>
      <c r="B52" s="242" t="str">
        <f t="shared" si="9"/>
        <v>126</v>
      </c>
      <c r="C52" s="243" t="s">
        <v>1292</v>
      </c>
      <c r="D52" s="354"/>
      <c r="E52" s="244">
        <v>3</v>
      </c>
      <c r="F52" s="245" t="s">
        <v>36</v>
      </c>
      <c r="G52" s="25">
        <f t="shared" ca="1" si="12"/>
        <v>9</v>
      </c>
      <c r="H52" s="26">
        <f ca="1">SUMPRODUCT(--(lop=$B52),--(vung&gt;=8),--(vung&lt;=10),--(ban="TN"))</f>
        <v>0</v>
      </c>
      <c r="I52" s="27">
        <f t="shared" ca="1" si="3"/>
        <v>0</v>
      </c>
      <c r="J52" s="28">
        <f ca="1">SUMPRODUCT(--(lop=$B52),--(vung&gt;=6.5),--(vung&lt;8),--(ban="TN"))</f>
        <v>0</v>
      </c>
      <c r="K52" s="27">
        <f t="shared" ca="1" si="4"/>
        <v>0</v>
      </c>
      <c r="L52" s="28">
        <f ca="1">SUMPRODUCT(--(lop=$B52),--(vung&gt;=5),--(vung&lt;6.5),--(ban="TN"))</f>
        <v>0</v>
      </c>
      <c r="M52" s="27">
        <f t="shared" ca="1" si="5"/>
        <v>0</v>
      </c>
      <c r="N52" s="28">
        <f ca="1">SUMPRODUCT(--(lop=$B52),--(vung&gt;=3.5),--(vung&lt;5),--(ban="TN"))</f>
        <v>0</v>
      </c>
      <c r="O52" s="29">
        <f t="shared" ca="1" si="6"/>
        <v>0</v>
      </c>
      <c r="P52" s="30">
        <f ca="1">SUMPRODUCT(--(lop=$B52),--(vung&gt;=0),--(vung&lt;3.5),--(ban="TN"))</f>
        <v>9</v>
      </c>
      <c r="Q52" s="27">
        <f t="shared" ca="1" si="7"/>
        <v>100</v>
      </c>
      <c r="R52" s="28">
        <f t="shared" ca="1" si="13"/>
        <v>0</v>
      </c>
      <c r="S52" s="27">
        <f t="shared" ca="1" si="8"/>
        <v>0</v>
      </c>
      <c r="T52" s="243"/>
    </row>
    <row r="53" spans="1:20" s="35" customFormat="1" ht="15.75" hidden="1" x14ac:dyDescent="0.2">
      <c r="A53" s="241">
        <v>2</v>
      </c>
      <c r="B53" s="242" t="str">
        <f t="shared" si="9"/>
        <v>126</v>
      </c>
      <c r="C53" s="243" t="s">
        <v>1292</v>
      </c>
      <c r="D53" s="354"/>
      <c r="E53" s="244">
        <v>4</v>
      </c>
      <c r="F53" s="245" t="s">
        <v>276</v>
      </c>
      <c r="G53" s="25">
        <f t="shared" ca="1" si="12"/>
        <v>9</v>
      </c>
      <c r="H53" s="26">
        <f ca="1">SUMPRODUCT(--(lop=$B53),--(vung&gt;=8),--(vung&lt;=10),--(ban="TN"))</f>
        <v>0</v>
      </c>
      <c r="I53" s="27">
        <f t="shared" ca="1" si="3"/>
        <v>0</v>
      </c>
      <c r="J53" s="28">
        <f ca="1">SUMPRODUCT(--(lop=$B53),--(vung&gt;=6.5),--(vung&lt;8),--(ban="TN"))</f>
        <v>0</v>
      </c>
      <c r="K53" s="27">
        <f t="shared" ca="1" si="4"/>
        <v>0</v>
      </c>
      <c r="L53" s="28">
        <f ca="1">SUMPRODUCT(--(lop=$B53),--(vung&gt;=5),--(vung&lt;6.5),--(ban="TN"))</f>
        <v>0</v>
      </c>
      <c r="M53" s="27">
        <f t="shared" ca="1" si="5"/>
        <v>0</v>
      </c>
      <c r="N53" s="28">
        <f ca="1">SUMPRODUCT(--(lop=$B53),--(vung&gt;=3.5),--(vung&lt;5),--(ban="TN"))</f>
        <v>0</v>
      </c>
      <c r="O53" s="29">
        <f t="shared" ca="1" si="6"/>
        <v>0</v>
      </c>
      <c r="P53" s="30">
        <f ca="1">SUMPRODUCT(--(lop=$B53),--(vung&gt;=0),--(vung&lt;3.5),--(ban="TN"))</f>
        <v>9</v>
      </c>
      <c r="Q53" s="27">
        <f t="shared" ca="1" si="7"/>
        <v>100</v>
      </c>
      <c r="R53" s="28">
        <f t="shared" ca="1" si="13"/>
        <v>0</v>
      </c>
      <c r="S53" s="27">
        <f t="shared" ca="1" si="8"/>
        <v>0</v>
      </c>
      <c r="T53" s="243"/>
    </row>
    <row r="54" spans="1:20" s="35" customFormat="1" ht="15.75" hidden="1" x14ac:dyDescent="0.2">
      <c r="A54" s="241">
        <v>2</v>
      </c>
      <c r="B54" s="242" t="str">
        <f t="shared" si="9"/>
        <v>126</v>
      </c>
      <c r="C54" s="243" t="s">
        <v>1292</v>
      </c>
      <c r="D54" s="354"/>
      <c r="E54" s="244">
        <v>1</v>
      </c>
      <c r="F54" s="245" t="s">
        <v>19</v>
      </c>
      <c r="G54" s="25">
        <f t="shared" ca="1" si="12"/>
        <v>0</v>
      </c>
      <c r="H54" s="26">
        <f ca="1">SUMPRODUCT(--(lop=$B54),--(vung&gt;=8),--(vung&lt;=10),--(ban="xh"))</f>
        <v>0</v>
      </c>
      <c r="I54" s="27" t="e">
        <f t="shared" ca="1" si="3"/>
        <v>#DIV/0!</v>
      </c>
      <c r="J54" s="28">
        <f ca="1">SUMPRODUCT(--(lop=$B54),--(vung&gt;=6.5),--(vung&lt;8),--(ban="xh"))</f>
        <v>0</v>
      </c>
      <c r="K54" s="27" t="e">
        <f t="shared" ca="1" si="4"/>
        <v>#DIV/0!</v>
      </c>
      <c r="L54" s="28">
        <f ca="1">SUMPRODUCT(--(lop=$B54),--(vung&gt;=5),--(vung&lt;6.5),--(ban="xh"))</f>
        <v>0</v>
      </c>
      <c r="M54" s="27" t="e">
        <f t="shared" ca="1" si="5"/>
        <v>#DIV/0!</v>
      </c>
      <c r="N54" s="28">
        <f ca="1">SUMPRODUCT(--(lop=$B54),--(vung&gt;=3.5),--(vung&lt;5),--(ban="xh"))</f>
        <v>0</v>
      </c>
      <c r="O54" s="29" t="e">
        <f t="shared" ca="1" si="6"/>
        <v>#DIV/0!</v>
      </c>
      <c r="P54" s="28">
        <f ca="1">SUMPRODUCT(--(lop=$B54),--(vung&gt;=0),--(vung&lt;3.5),--(ban="xh"))</f>
        <v>0</v>
      </c>
      <c r="Q54" s="27" t="e">
        <f t="shared" ca="1" si="7"/>
        <v>#DIV/0!</v>
      </c>
      <c r="R54" s="28">
        <f t="shared" ca="1" si="13"/>
        <v>0</v>
      </c>
      <c r="S54" s="27" t="e">
        <f t="shared" ca="1" si="8"/>
        <v>#DIV/0!</v>
      </c>
      <c r="T54" s="243"/>
    </row>
    <row r="55" spans="1:20" s="35" customFormat="1" ht="15.75" hidden="1" x14ac:dyDescent="0.2">
      <c r="A55" s="241">
        <v>2</v>
      </c>
      <c r="B55" s="242" t="str">
        <f t="shared" si="9"/>
        <v>126</v>
      </c>
      <c r="C55" s="243" t="s">
        <v>1292</v>
      </c>
      <c r="D55" s="354"/>
      <c r="E55" s="244">
        <v>3</v>
      </c>
      <c r="F55" s="245" t="s">
        <v>1493</v>
      </c>
      <c r="G55" s="25">
        <f t="shared" ca="1" si="12"/>
        <v>0</v>
      </c>
      <c r="H55" s="26">
        <f ca="1">SUMPRODUCT(--(lop=$B55),--(vung&gt;=8),--(vung&lt;=10),--(ban="xh"))</f>
        <v>0</v>
      </c>
      <c r="I55" s="27" t="e">
        <f t="shared" ca="1" si="3"/>
        <v>#DIV/0!</v>
      </c>
      <c r="J55" s="28">
        <f ca="1">SUMPRODUCT(--(lop=$B55),--(vung&gt;=6.5),--(vung&lt;8),--(ban="xh"))</f>
        <v>0</v>
      </c>
      <c r="K55" s="27" t="e">
        <f t="shared" ca="1" si="4"/>
        <v>#DIV/0!</v>
      </c>
      <c r="L55" s="28">
        <f ca="1">SUMPRODUCT(--(lop=$B55),--(vung&gt;=5),--(vung&lt;6.5),--(ban="xh"))</f>
        <v>0</v>
      </c>
      <c r="M55" s="27" t="e">
        <f t="shared" ca="1" si="5"/>
        <v>#DIV/0!</v>
      </c>
      <c r="N55" s="28">
        <f ca="1">SUMPRODUCT(--(lop=$B55),--(vung&gt;=3.5),--(vung&lt;5),--(ban="xh"))</f>
        <v>0</v>
      </c>
      <c r="O55" s="29" t="e">
        <f t="shared" ca="1" si="6"/>
        <v>#DIV/0!</v>
      </c>
      <c r="P55" s="28">
        <f ca="1">SUMPRODUCT(--(lop=$B55),--(vung&gt;=0),--(vung&lt;3.5),--(ban="xh"))</f>
        <v>0</v>
      </c>
      <c r="Q55" s="27" t="e">
        <f t="shared" ca="1" si="7"/>
        <v>#DIV/0!</v>
      </c>
      <c r="R55" s="28">
        <f t="shared" ca="1" si="13"/>
        <v>0</v>
      </c>
      <c r="S55" s="27" t="e">
        <f t="shared" ca="1" si="8"/>
        <v>#DIV/0!</v>
      </c>
      <c r="T55" s="243"/>
    </row>
    <row r="56" spans="1:20" s="35" customFormat="1" ht="15.75" hidden="1" x14ac:dyDescent="0.2">
      <c r="A56" s="241">
        <v>2</v>
      </c>
      <c r="B56" s="242" t="str">
        <f t="shared" si="9"/>
        <v>126</v>
      </c>
      <c r="C56" s="243" t="s">
        <v>1292</v>
      </c>
      <c r="D56" s="354"/>
      <c r="E56" s="244">
        <v>4</v>
      </c>
      <c r="F56" s="245" t="s">
        <v>1495</v>
      </c>
      <c r="G56" s="25">
        <f t="shared" ca="1" si="12"/>
        <v>0</v>
      </c>
      <c r="H56" s="26">
        <f ca="1">SUMPRODUCT(--(lop=$B56),--(vung&gt;=8),--(vung&lt;=10),--(ban="xh"))</f>
        <v>0</v>
      </c>
      <c r="I56" s="27" t="e">
        <f t="shared" ca="1" si="3"/>
        <v>#DIV/0!</v>
      </c>
      <c r="J56" s="28">
        <f ca="1">SUMPRODUCT(--(lop=$B56),--(vung&gt;=6.5),--(vung&lt;8),--(ban="xh"))</f>
        <v>0</v>
      </c>
      <c r="K56" s="27" t="e">
        <f t="shared" ca="1" si="4"/>
        <v>#DIV/0!</v>
      </c>
      <c r="L56" s="28">
        <f ca="1">SUMPRODUCT(--(lop=$B56),--(vung&gt;=5),--(vung&lt;6.5),--(ban="xh"))</f>
        <v>0</v>
      </c>
      <c r="M56" s="27" t="e">
        <f t="shared" ca="1" si="5"/>
        <v>#DIV/0!</v>
      </c>
      <c r="N56" s="28">
        <f ca="1">SUMPRODUCT(--(lop=$B56),--(vung&gt;=3.5),--(vung&lt;5),--(ban="xh"))</f>
        <v>0</v>
      </c>
      <c r="O56" s="29" t="e">
        <f t="shared" ca="1" si="6"/>
        <v>#DIV/0!</v>
      </c>
      <c r="P56" s="28">
        <f ca="1">SUMPRODUCT(--(lop=$B56),--(vung&gt;=0),--(vung&lt;3.5),--(ban="xh"))</f>
        <v>0</v>
      </c>
      <c r="Q56" s="27" t="e">
        <f t="shared" ca="1" si="7"/>
        <v>#DIV/0!</v>
      </c>
      <c r="R56" s="28">
        <f t="shared" ca="1" si="13"/>
        <v>0</v>
      </c>
      <c r="S56" s="27" t="e">
        <f t="shared" ca="1" si="8"/>
        <v>#DIV/0!</v>
      </c>
      <c r="T56" s="243"/>
    </row>
    <row r="57" spans="1:20" s="35" customFormat="1" ht="15.75" hidden="1" x14ac:dyDescent="0.2">
      <c r="A57" s="241">
        <v>2</v>
      </c>
      <c r="B57" s="242" t="str">
        <f t="shared" si="9"/>
        <v>126</v>
      </c>
      <c r="C57" s="243" t="s">
        <v>1292</v>
      </c>
      <c r="D57" s="354"/>
      <c r="E57" s="244">
        <v>2</v>
      </c>
      <c r="F57" s="245" t="s">
        <v>23</v>
      </c>
      <c r="G57" s="25">
        <f t="shared" ca="1" si="12"/>
        <v>0</v>
      </c>
      <c r="H57" s="26">
        <f ca="1">SUMPRODUCT(--(lop=$B57),--(vung&gt;=8),--(vung&lt;=10),--(ban="xh"))</f>
        <v>0</v>
      </c>
      <c r="I57" s="27" t="e">
        <f t="shared" ca="1" si="3"/>
        <v>#DIV/0!</v>
      </c>
      <c r="J57" s="28">
        <f ca="1">SUMPRODUCT(--(lop=$B57),--(vung&gt;=6.5),--(vung&lt;8),--(ban="xh"))</f>
        <v>0</v>
      </c>
      <c r="K57" s="27" t="e">
        <f t="shared" ca="1" si="4"/>
        <v>#DIV/0!</v>
      </c>
      <c r="L57" s="28">
        <f ca="1">SUMPRODUCT(--(lop=$B57),--(vung&gt;=5),--(vung&lt;6.5),--(ban="xh"))</f>
        <v>0</v>
      </c>
      <c r="M57" s="27" t="e">
        <f t="shared" ca="1" si="5"/>
        <v>#DIV/0!</v>
      </c>
      <c r="N57" s="28">
        <f ca="1">SUMPRODUCT(--(lop=$B57),--(vung&gt;=3.5),--(vung&lt;5),--(ban="xh"))</f>
        <v>0</v>
      </c>
      <c r="O57" s="29" t="e">
        <f t="shared" ca="1" si="6"/>
        <v>#DIV/0!</v>
      </c>
      <c r="P57" s="28">
        <f ca="1">SUMPRODUCT(--(lop=$B57),--(vung&gt;=0),--(vung&lt;3.5),--(ban="xh"))</f>
        <v>0</v>
      </c>
      <c r="Q57" s="27" t="e">
        <f t="shared" ca="1" si="7"/>
        <v>#DIV/0!</v>
      </c>
      <c r="R57" s="28">
        <f t="shared" ca="1" si="13"/>
        <v>0</v>
      </c>
      <c r="S57" s="27" t="e">
        <f t="shared" ca="1" si="8"/>
        <v>#DIV/0!</v>
      </c>
      <c r="T57" s="243"/>
    </row>
    <row r="58" spans="1:20" s="35" customFormat="1" ht="15.75" hidden="1" x14ac:dyDescent="0.2">
      <c r="A58" s="241">
        <v>2</v>
      </c>
      <c r="B58" s="242" t="str">
        <f t="shared" si="9"/>
        <v>126</v>
      </c>
      <c r="C58" s="243" t="s">
        <v>1292</v>
      </c>
      <c r="D58" s="354"/>
      <c r="E58" s="244">
        <v>5</v>
      </c>
      <c r="F58" s="245" t="s">
        <v>1492</v>
      </c>
      <c r="G58" s="25">
        <f t="shared" ca="1" si="12"/>
        <v>0</v>
      </c>
      <c r="H58" s="26">
        <f ca="1">SUMPRODUCT(--(lop=$B58),--(vung&gt;=8),--(vung&lt;=10),--(ban="xh"))</f>
        <v>0</v>
      </c>
      <c r="I58" s="27" t="e">
        <f t="shared" ca="1" si="3"/>
        <v>#DIV/0!</v>
      </c>
      <c r="J58" s="28">
        <f ca="1">SUMPRODUCT(--(lop=$B58),--(vung&gt;=6.5),--(vung&lt;8),--(ban="TN"))</f>
        <v>0</v>
      </c>
      <c r="K58" s="27" t="e">
        <f t="shared" ca="1" si="4"/>
        <v>#DIV/0!</v>
      </c>
      <c r="L58" s="28">
        <f ca="1">SUMPRODUCT(--(lop=$B58),--(vung&gt;=5),--(vung&lt;6.5),--(ban="xh"))</f>
        <v>0</v>
      </c>
      <c r="M58" s="27" t="e">
        <f t="shared" ca="1" si="5"/>
        <v>#DIV/0!</v>
      </c>
      <c r="N58" s="28">
        <f ca="1">SUMPRODUCT(--(lop=$B58),--(vung&gt;=3.5),--(vung&lt;5),--(ban="xh"))</f>
        <v>0</v>
      </c>
      <c r="O58" s="29" t="e">
        <f t="shared" ca="1" si="6"/>
        <v>#DIV/0!</v>
      </c>
      <c r="P58" s="28">
        <f ca="1">SUMPRODUCT(--(lop=$B58),--(vung&gt;=0),--(vung&lt;3.5),--(ban="xh"))</f>
        <v>0</v>
      </c>
      <c r="Q58" s="27" t="e">
        <f t="shared" ca="1" si="7"/>
        <v>#DIV/0!</v>
      </c>
      <c r="R58" s="28">
        <f t="shared" ca="1" si="13"/>
        <v>0</v>
      </c>
      <c r="S58" s="27" t="e">
        <f t="shared" ca="1" si="8"/>
        <v>#DIV/0!</v>
      </c>
      <c r="T58" s="243"/>
    </row>
    <row r="59" spans="1:20" s="35" customFormat="1" ht="15.75" hidden="1" x14ac:dyDescent="0.2">
      <c r="A59" s="241">
        <v>2</v>
      </c>
      <c r="B59" s="242" t="str">
        <f t="shared" si="9"/>
        <v>127</v>
      </c>
      <c r="C59" s="243" t="s">
        <v>1288</v>
      </c>
      <c r="D59" s="354" t="s">
        <v>1288</v>
      </c>
      <c r="E59" s="244">
        <v>1</v>
      </c>
      <c r="F59" s="245" t="s">
        <v>18</v>
      </c>
      <c r="G59" s="25">
        <f t="shared" ca="1" si="12"/>
        <v>10</v>
      </c>
      <c r="H59" s="26">
        <f ca="1">SUMPRODUCT(--(lop=$B59),--(vung&gt;=8),--(vung&lt;=10),--(ban="TN"))</f>
        <v>0</v>
      </c>
      <c r="I59" s="27">
        <f t="shared" ca="1" si="3"/>
        <v>0</v>
      </c>
      <c r="J59" s="28">
        <f ca="1">SUMPRODUCT(--(lop=$B59),--(vung&gt;=6.5),--(vung&lt;8),--(ban="TN"))</f>
        <v>0</v>
      </c>
      <c r="K59" s="27">
        <f t="shared" ca="1" si="4"/>
        <v>0</v>
      </c>
      <c r="L59" s="28">
        <f ca="1">SUMPRODUCT(--(lop=$B59),--(vung&gt;=5),--(vung&lt;6.5),--(ban="TN"))</f>
        <v>0</v>
      </c>
      <c r="M59" s="27">
        <f t="shared" ca="1" si="5"/>
        <v>0</v>
      </c>
      <c r="N59" s="28">
        <f ca="1">SUMPRODUCT(--(lop=$B59),--(vung&gt;=3.5),--(vung&lt;5),--(ban="TN"))</f>
        <v>0</v>
      </c>
      <c r="O59" s="29">
        <f t="shared" ca="1" si="6"/>
        <v>0</v>
      </c>
      <c r="P59" s="28">
        <f ca="1">SUMPRODUCT(--(lop=$B59),--(vung&gt;=0),--(vung&lt;3.5),--(ban="TN"))</f>
        <v>10</v>
      </c>
      <c r="Q59" s="27">
        <f t="shared" ca="1" si="7"/>
        <v>100</v>
      </c>
      <c r="R59" s="28">
        <f t="shared" ca="1" si="13"/>
        <v>0</v>
      </c>
      <c r="S59" s="27">
        <f t="shared" ca="1" si="8"/>
        <v>0</v>
      </c>
      <c r="T59" s="243"/>
    </row>
    <row r="60" spans="1:20" s="35" customFormat="1" ht="15.75" hidden="1" x14ac:dyDescent="0.2">
      <c r="A60" s="241">
        <v>2</v>
      </c>
      <c r="B60" s="242" t="str">
        <f t="shared" si="9"/>
        <v>127</v>
      </c>
      <c r="C60" s="243" t="s">
        <v>1288</v>
      </c>
      <c r="D60" s="354"/>
      <c r="E60" s="244">
        <v>2</v>
      </c>
      <c r="F60" s="245" t="s">
        <v>1494</v>
      </c>
      <c r="G60" s="25">
        <f t="shared" ca="1" si="12"/>
        <v>10</v>
      </c>
      <c r="H60" s="26">
        <f ca="1">SUMPRODUCT(--(lop=$B60),--(vung&gt;=8),--(vung&lt;=10),--(ban="TN"))</f>
        <v>0</v>
      </c>
      <c r="I60" s="27">
        <f t="shared" ca="1" si="3"/>
        <v>0</v>
      </c>
      <c r="J60" s="28">
        <f ca="1">SUMPRODUCT(--(lop=$B60),--(vung&gt;=6.5),--(vung&lt;8),--(ban="TN"))</f>
        <v>0</v>
      </c>
      <c r="K60" s="27">
        <f t="shared" ca="1" si="4"/>
        <v>0</v>
      </c>
      <c r="L60" s="28">
        <f ca="1">SUMPRODUCT(--(lop=$B60),--(vung&gt;=5),--(vung&lt;6.5),--(ban="TN"))</f>
        <v>0</v>
      </c>
      <c r="M60" s="27">
        <f t="shared" ca="1" si="5"/>
        <v>0</v>
      </c>
      <c r="N60" s="28">
        <f ca="1">SUMPRODUCT(--(lop=$B60),--(vung&gt;=3.5),--(vung&lt;5),--(ban="TN"))</f>
        <v>0</v>
      </c>
      <c r="O60" s="29">
        <f t="shared" ca="1" si="6"/>
        <v>0</v>
      </c>
      <c r="P60" s="28">
        <f ca="1">SUMPRODUCT(--(lop=$B60),--(vung&gt;=0),--(vung&lt;3.5),--(ban="TN"))</f>
        <v>10</v>
      </c>
      <c r="Q60" s="27">
        <f t="shared" ca="1" si="7"/>
        <v>100</v>
      </c>
      <c r="R60" s="28">
        <f t="shared" ca="1" si="13"/>
        <v>0</v>
      </c>
      <c r="S60" s="27">
        <f t="shared" ca="1" si="8"/>
        <v>0</v>
      </c>
      <c r="T60" s="243"/>
    </row>
    <row r="61" spans="1:20" s="35" customFormat="1" ht="15.75" hidden="1" x14ac:dyDescent="0.2">
      <c r="A61" s="241">
        <v>2</v>
      </c>
      <c r="B61" s="242" t="str">
        <f t="shared" si="9"/>
        <v>127</v>
      </c>
      <c r="C61" s="243" t="s">
        <v>1288</v>
      </c>
      <c r="D61" s="354"/>
      <c r="E61" s="244">
        <v>3</v>
      </c>
      <c r="F61" s="245" t="s">
        <v>36</v>
      </c>
      <c r="G61" s="25">
        <f t="shared" ca="1" si="12"/>
        <v>10</v>
      </c>
      <c r="H61" s="26">
        <f ca="1">SUMPRODUCT(--(lop=$B61),--(vung&gt;=8),--(vung&lt;=10),--(ban="TN"))</f>
        <v>0</v>
      </c>
      <c r="I61" s="27">
        <f t="shared" ca="1" si="3"/>
        <v>0</v>
      </c>
      <c r="J61" s="28">
        <f ca="1">SUMPRODUCT(--(lop=$B61),--(vung&gt;=6.5),--(vung&lt;8),--(ban="TN"))</f>
        <v>0</v>
      </c>
      <c r="K61" s="27">
        <f t="shared" ca="1" si="4"/>
        <v>0</v>
      </c>
      <c r="L61" s="28">
        <f ca="1">SUMPRODUCT(--(lop=$B61),--(vung&gt;=5),--(vung&lt;6.5),--(ban="TN"))</f>
        <v>0</v>
      </c>
      <c r="M61" s="27">
        <f t="shared" ca="1" si="5"/>
        <v>0</v>
      </c>
      <c r="N61" s="28">
        <f ca="1">SUMPRODUCT(--(lop=$B61),--(vung&gt;=3.5),--(vung&lt;5),--(ban="TN"))</f>
        <v>0</v>
      </c>
      <c r="O61" s="29">
        <f t="shared" ca="1" si="6"/>
        <v>0</v>
      </c>
      <c r="P61" s="30">
        <f ca="1">SUMPRODUCT(--(lop=$B61),--(vung&gt;=0),--(vung&lt;3.5),--(ban="TN"))</f>
        <v>10</v>
      </c>
      <c r="Q61" s="27">
        <f t="shared" ca="1" si="7"/>
        <v>100</v>
      </c>
      <c r="R61" s="28">
        <f t="shared" ca="1" si="13"/>
        <v>0</v>
      </c>
      <c r="S61" s="27">
        <f t="shared" ca="1" si="8"/>
        <v>0</v>
      </c>
      <c r="T61" s="243"/>
    </row>
    <row r="62" spans="1:20" s="35" customFormat="1" ht="15.75" hidden="1" x14ac:dyDescent="0.2">
      <c r="A62" s="241">
        <v>2</v>
      </c>
      <c r="B62" s="242" t="str">
        <f t="shared" si="9"/>
        <v>127</v>
      </c>
      <c r="C62" s="243" t="s">
        <v>1288</v>
      </c>
      <c r="D62" s="354"/>
      <c r="E62" s="244">
        <v>4</v>
      </c>
      <c r="F62" s="245" t="s">
        <v>276</v>
      </c>
      <c r="G62" s="25">
        <f t="shared" ca="1" si="12"/>
        <v>10</v>
      </c>
      <c r="H62" s="26">
        <f ca="1">SUMPRODUCT(--(lop=$B62),--(vung&gt;=8),--(vung&lt;=10),--(ban="TN"))</f>
        <v>0</v>
      </c>
      <c r="I62" s="27">
        <f t="shared" ca="1" si="3"/>
        <v>0</v>
      </c>
      <c r="J62" s="28">
        <f ca="1">SUMPRODUCT(--(lop=$B62),--(vung&gt;=6.5),--(vung&lt;8),--(ban="TN"))</f>
        <v>0</v>
      </c>
      <c r="K62" s="27">
        <f t="shared" ca="1" si="4"/>
        <v>0</v>
      </c>
      <c r="L62" s="28">
        <f ca="1">SUMPRODUCT(--(lop=$B62),--(vung&gt;=5),--(vung&lt;6.5),--(ban="TN"))</f>
        <v>0</v>
      </c>
      <c r="M62" s="27">
        <f t="shared" ca="1" si="5"/>
        <v>0</v>
      </c>
      <c r="N62" s="28">
        <f ca="1">SUMPRODUCT(--(lop=$B62),--(vung&gt;=3.5),--(vung&lt;5),--(ban="TN"))</f>
        <v>0</v>
      </c>
      <c r="O62" s="29">
        <f t="shared" ca="1" si="6"/>
        <v>0</v>
      </c>
      <c r="P62" s="30">
        <f ca="1">SUMPRODUCT(--(lop=$B62),--(vung&gt;=0),--(vung&lt;3.5),--(ban="TN"))</f>
        <v>10</v>
      </c>
      <c r="Q62" s="27">
        <f t="shared" ca="1" si="7"/>
        <v>100</v>
      </c>
      <c r="R62" s="28">
        <f t="shared" ca="1" si="13"/>
        <v>0</v>
      </c>
      <c r="S62" s="27">
        <f t="shared" ca="1" si="8"/>
        <v>0</v>
      </c>
      <c r="T62" s="243"/>
    </row>
    <row r="63" spans="1:20" s="35" customFormat="1" ht="15.75" hidden="1" x14ac:dyDescent="0.2">
      <c r="A63" s="241">
        <v>2</v>
      </c>
      <c r="B63" s="242" t="str">
        <f t="shared" si="9"/>
        <v>127</v>
      </c>
      <c r="C63" s="243" t="s">
        <v>1288</v>
      </c>
      <c r="D63" s="354"/>
      <c r="E63" s="244">
        <v>1</v>
      </c>
      <c r="F63" s="245" t="s">
        <v>19</v>
      </c>
      <c r="G63" s="25">
        <f t="shared" ca="1" si="12"/>
        <v>0</v>
      </c>
      <c r="H63" s="26">
        <f ca="1">SUMPRODUCT(--(lop=$B63),--(vung&gt;=8),--(vung&lt;=10),--(ban="xh"))</f>
        <v>0</v>
      </c>
      <c r="I63" s="27" t="e">
        <f t="shared" ca="1" si="3"/>
        <v>#DIV/0!</v>
      </c>
      <c r="J63" s="28">
        <f ca="1">SUMPRODUCT(--(lop=$B63),--(vung&gt;=6.5),--(vung&lt;8),--(ban="xh"))</f>
        <v>0</v>
      </c>
      <c r="K63" s="27" t="e">
        <f t="shared" ca="1" si="4"/>
        <v>#DIV/0!</v>
      </c>
      <c r="L63" s="28">
        <f ca="1">SUMPRODUCT(--(lop=$B63),--(vung&gt;=5),--(vung&lt;6.5),--(ban="xh"))</f>
        <v>0</v>
      </c>
      <c r="M63" s="27" t="e">
        <f t="shared" ca="1" si="5"/>
        <v>#DIV/0!</v>
      </c>
      <c r="N63" s="28">
        <f ca="1">SUMPRODUCT(--(lop=$B63),--(vung&gt;=3.5),--(vung&lt;5),--(ban="xh"))</f>
        <v>0</v>
      </c>
      <c r="O63" s="29" t="e">
        <f t="shared" ca="1" si="6"/>
        <v>#DIV/0!</v>
      </c>
      <c r="P63" s="28">
        <f ca="1">SUMPRODUCT(--(lop=$B63),--(vung&gt;=0),--(vung&lt;3.5),--(ban="xh"))</f>
        <v>0</v>
      </c>
      <c r="Q63" s="27" t="e">
        <f t="shared" ca="1" si="7"/>
        <v>#DIV/0!</v>
      </c>
      <c r="R63" s="28">
        <f t="shared" ca="1" si="13"/>
        <v>0</v>
      </c>
      <c r="S63" s="27" t="e">
        <f t="shared" ca="1" si="8"/>
        <v>#DIV/0!</v>
      </c>
      <c r="T63" s="243"/>
    </row>
    <row r="64" spans="1:20" s="35" customFormat="1" ht="15.75" hidden="1" x14ac:dyDescent="0.2">
      <c r="A64" s="241">
        <v>2</v>
      </c>
      <c r="B64" s="242" t="str">
        <f t="shared" si="9"/>
        <v>127</v>
      </c>
      <c r="C64" s="243" t="s">
        <v>1288</v>
      </c>
      <c r="D64" s="354"/>
      <c r="E64" s="244">
        <v>3</v>
      </c>
      <c r="F64" s="245" t="s">
        <v>1493</v>
      </c>
      <c r="G64" s="25">
        <f t="shared" ca="1" si="12"/>
        <v>0</v>
      </c>
      <c r="H64" s="26">
        <f ca="1">SUMPRODUCT(--(lop=$B64),--(vung&gt;=8),--(vung&lt;=10),--(ban="xh"))</f>
        <v>0</v>
      </c>
      <c r="I64" s="27" t="e">
        <f t="shared" ca="1" si="3"/>
        <v>#DIV/0!</v>
      </c>
      <c r="J64" s="28">
        <f ca="1">SUMPRODUCT(--(lop=$B64),--(vung&gt;=6.5),--(vung&lt;8),--(ban="xh"))</f>
        <v>0</v>
      </c>
      <c r="K64" s="27" t="e">
        <f t="shared" ca="1" si="4"/>
        <v>#DIV/0!</v>
      </c>
      <c r="L64" s="28">
        <f ca="1">SUMPRODUCT(--(lop=$B64),--(vung&gt;=5),--(vung&lt;6.5),--(ban="xh"))</f>
        <v>0</v>
      </c>
      <c r="M64" s="27" t="e">
        <f t="shared" ca="1" si="5"/>
        <v>#DIV/0!</v>
      </c>
      <c r="N64" s="28">
        <f ca="1">SUMPRODUCT(--(lop=$B64),--(vung&gt;=3.5),--(vung&lt;5),--(ban="xh"))</f>
        <v>0</v>
      </c>
      <c r="O64" s="29" t="e">
        <f t="shared" ca="1" si="6"/>
        <v>#DIV/0!</v>
      </c>
      <c r="P64" s="28">
        <f ca="1">SUMPRODUCT(--(lop=$B64),--(vung&gt;=0),--(vung&lt;3.5),--(ban="xh"))</f>
        <v>0</v>
      </c>
      <c r="Q64" s="27" t="e">
        <f t="shared" ca="1" si="7"/>
        <v>#DIV/0!</v>
      </c>
      <c r="R64" s="28">
        <f t="shared" ca="1" si="13"/>
        <v>0</v>
      </c>
      <c r="S64" s="27" t="e">
        <f t="shared" ca="1" si="8"/>
        <v>#DIV/0!</v>
      </c>
      <c r="T64" s="243"/>
    </row>
    <row r="65" spans="1:20" s="35" customFormat="1" ht="15.75" hidden="1" x14ac:dyDescent="0.2">
      <c r="A65" s="241">
        <v>2</v>
      </c>
      <c r="B65" s="242" t="str">
        <f t="shared" si="9"/>
        <v>127</v>
      </c>
      <c r="C65" s="243" t="s">
        <v>1288</v>
      </c>
      <c r="D65" s="354"/>
      <c r="E65" s="244">
        <v>4</v>
      </c>
      <c r="F65" s="245" t="s">
        <v>1495</v>
      </c>
      <c r="G65" s="25">
        <f t="shared" ca="1" si="12"/>
        <v>0</v>
      </c>
      <c r="H65" s="26">
        <f ca="1">SUMPRODUCT(--(lop=$B65),--(vung&gt;=8),--(vung&lt;=10),--(ban="xh"))</f>
        <v>0</v>
      </c>
      <c r="I65" s="27" t="e">
        <f t="shared" ca="1" si="3"/>
        <v>#DIV/0!</v>
      </c>
      <c r="J65" s="28">
        <f ca="1">SUMPRODUCT(--(lop=$B65),--(vung&gt;=6.5),--(vung&lt;8),--(ban="xh"))</f>
        <v>0</v>
      </c>
      <c r="K65" s="27" t="e">
        <f t="shared" ca="1" si="4"/>
        <v>#DIV/0!</v>
      </c>
      <c r="L65" s="28">
        <f ca="1">SUMPRODUCT(--(lop=$B65),--(vung&gt;=5),--(vung&lt;6.5),--(ban="xh"))</f>
        <v>0</v>
      </c>
      <c r="M65" s="27" t="e">
        <f t="shared" ca="1" si="5"/>
        <v>#DIV/0!</v>
      </c>
      <c r="N65" s="28">
        <f ca="1">SUMPRODUCT(--(lop=$B65),--(vung&gt;=3.5),--(vung&lt;5),--(ban="xh"))</f>
        <v>0</v>
      </c>
      <c r="O65" s="29" t="e">
        <f t="shared" ca="1" si="6"/>
        <v>#DIV/0!</v>
      </c>
      <c r="P65" s="28">
        <f ca="1">SUMPRODUCT(--(lop=$B65),--(vung&gt;=0),--(vung&lt;3.5),--(ban="xh"))</f>
        <v>0</v>
      </c>
      <c r="Q65" s="27" t="e">
        <f t="shared" ca="1" si="7"/>
        <v>#DIV/0!</v>
      </c>
      <c r="R65" s="28">
        <f t="shared" ca="1" si="13"/>
        <v>0</v>
      </c>
      <c r="S65" s="27" t="e">
        <f t="shared" ca="1" si="8"/>
        <v>#DIV/0!</v>
      </c>
      <c r="T65" s="243"/>
    </row>
    <row r="66" spans="1:20" s="35" customFormat="1" ht="15.75" hidden="1" x14ac:dyDescent="0.2">
      <c r="A66" s="241">
        <v>2</v>
      </c>
      <c r="B66" s="242" t="str">
        <f t="shared" si="9"/>
        <v>127</v>
      </c>
      <c r="C66" s="243" t="s">
        <v>1288</v>
      </c>
      <c r="D66" s="354"/>
      <c r="E66" s="244">
        <v>2</v>
      </c>
      <c r="F66" s="245" t="s">
        <v>23</v>
      </c>
      <c r="G66" s="25">
        <f t="shared" ca="1" si="12"/>
        <v>0</v>
      </c>
      <c r="H66" s="26">
        <f ca="1">SUMPRODUCT(--(lop=$B66),--(vung&gt;=8),--(vung&lt;=10),--(ban="xh"))</f>
        <v>0</v>
      </c>
      <c r="I66" s="27" t="e">
        <f t="shared" ca="1" si="3"/>
        <v>#DIV/0!</v>
      </c>
      <c r="J66" s="28">
        <f ca="1">SUMPRODUCT(--(lop=$B66),--(vung&gt;=6.5),--(vung&lt;8),--(ban="xh"))</f>
        <v>0</v>
      </c>
      <c r="K66" s="27" t="e">
        <f t="shared" ca="1" si="4"/>
        <v>#DIV/0!</v>
      </c>
      <c r="L66" s="28">
        <f ca="1">SUMPRODUCT(--(lop=$B66),--(vung&gt;=5),--(vung&lt;6.5),--(ban="xh"))</f>
        <v>0</v>
      </c>
      <c r="M66" s="27" t="e">
        <f t="shared" ca="1" si="5"/>
        <v>#DIV/0!</v>
      </c>
      <c r="N66" s="28">
        <f ca="1">SUMPRODUCT(--(lop=$B66),--(vung&gt;=3.5),--(vung&lt;5),--(ban="xh"))</f>
        <v>0</v>
      </c>
      <c r="O66" s="29" t="e">
        <f t="shared" ca="1" si="6"/>
        <v>#DIV/0!</v>
      </c>
      <c r="P66" s="28">
        <f ca="1">SUMPRODUCT(--(lop=$B66),--(vung&gt;=0),--(vung&lt;3.5),--(ban="xh"))</f>
        <v>0</v>
      </c>
      <c r="Q66" s="27" t="e">
        <f t="shared" ca="1" si="7"/>
        <v>#DIV/0!</v>
      </c>
      <c r="R66" s="28">
        <f t="shared" ca="1" si="13"/>
        <v>0</v>
      </c>
      <c r="S66" s="27" t="e">
        <f t="shared" ca="1" si="8"/>
        <v>#DIV/0!</v>
      </c>
      <c r="T66" s="243"/>
    </row>
    <row r="67" spans="1:20" s="35" customFormat="1" ht="15.75" hidden="1" x14ac:dyDescent="0.2">
      <c r="A67" s="241">
        <v>2</v>
      </c>
      <c r="B67" s="242" t="str">
        <f t="shared" si="9"/>
        <v>127</v>
      </c>
      <c r="C67" s="243" t="s">
        <v>1288</v>
      </c>
      <c r="D67" s="354"/>
      <c r="E67" s="244">
        <v>5</v>
      </c>
      <c r="F67" s="245" t="s">
        <v>1492</v>
      </c>
      <c r="G67" s="25">
        <f t="shared" ca="1" si="12"/>
        <v>0</v>
      </c>
      <c r="H67" s="26">
        <f ca="1">SUMPRODUCT(--(lop=$B67),--(vung&gt;=8),--(vung&lt;=10),--(ban="xh"))</f>
        <v>0</v>
      </c>
      <c r="I67" s="27" t="e">
        <f t="shared" ca="1" si="3"/>
        <v>#DIV/0!</v>
      </c>
      <c r="J67" s="28">
        <f ca="1">SUMPRODUCT(--(lop=$B67),--(vung&gt;=6.5),--(vung&lt;8),--(ban="TN"))</f>
        <v>0</v>
      </c>
      <c r="K67" s="27" t="e">
        <f t="shared" ca="1" si="4"/>
        <v>#DIV/0!</v>
      </c>
      <c r="L67" s="28">
        <f ca="1">SUMPRODUCT(--(lop=$B67),--(vung&gt;=5),--(vung&lt;6.5),--(ban="xh"))</f>
        <v>0</v>
      </c>
      <c r="M67" s="27" t="e">
        <f t="shared" ca="1" si="5"/>
        <v>#DIV/0!</v>
      </c>
      <c r="N67" s="28">
        <f ca="1">SUMPRODUCT(--(lop=$B67),--(vung&gt;=3.5),--(vung&lt;5),--(ban="xh"))</f>
        <v>0</v>
      </c>
      <c r="O67" s="29" t="e">
        <f t="shared" ca="1" si="6"/>
        <v>#DIV/0!</v>
      </c>
      <c r="P67" s="28">
        <f ca="1">SUMPRODUCT(--(lop=$B67),--(vung&gt;=0),--(vung&lt;3.5),--(ban="xh"))</f>
        <v>0</v>
      </c>
      <c r="Q67" s="27" t="e">
        <f t="shared" ca="1" si="7"/>
        <v>#DIV/0!</v>
      </c>
      <c r="R67" s="28">
        <f t="shared" ca="1" si="13"/>
        <v>0</v>
      </c>
      <c r="S67" s="27" t="e">
        <f t="shared" ca="1" si="8"/>
        <v>#DIV/0!</v>
      </c>
      <c r="T67" s="243"/>
    </row>
    <row r="68" spans="1:20" s="35" customFormat="1" ht="15.75" hidden="1" x14ac:dyDescent="0.2">
      <c r="A68" s="241">
        <v>2</v>
      </c>
      <c r="B68" s="242" t="str">
        <f t="shared" si="9"/>
        <v>128</v>
      </c>
      <c r="C68" s="243" t="s">
        <v>1291</v>
      </c>
      <c r="D68" s="354" t="s">
        <v>1291</v>
      </c>
      <c r="E68" s="244">
        <v>1</v>
      </c>
      <c r="F68" s="245" t="s">
        <v>18</v>
      </c>
      <c r="G68" s="25">
        <f t="shared" ref="G68:G131" ca="1" si="14">H68+J68+L68+N68+P68</f>
        <v>12</v>
      </c>
      <c r="H68" s="26">
        <f ca="1">SUMPRODUCT(--(lop=$B68),--(vung&gt;=8),--(vung&lt;=10),--(ban="TN"))</f>
        <v>0</v>
      </c>
      <c r="I68" s="27">
        <f t="shared" ca="1" si="3"/>
        <v>0</v>
      </c>
      <c r="J68" s="28">
        <f ca="1">SUMPRODUCT(--(lop=$B68),--(vung&gt;=6.5),--(vung&lt;8),--(ban="TN"))</f>
        <v>0</v>
      </c>
      <c r="K68" s="27">
        <f t="shared" ca="1" si="4"/>
        <v>0</v>
      </c>
      <c r="L68" s="28">
        <f ca="1">SUMPRODUCT(--(lop=$B68),--(vung&gt;=5),--(vung&lt;6.5),--(ban="TN"))</f>
        <v>0</v>
      </c>
      <c r="M68" s="27">
        <f t="shared" ca="1" si="5"/>
        <v>0</v>
      </c>
      <c r="N68" s="28">
        <f ca="1">SUMPRODUCT(--(lop=$B68),--(vung&gt;=3.5),--(vung&lt;5),--(ban="TN"))</f>
        <v>0</v>
      </c>
      <c r="O68" s="29">
        <f t="shared" ca="1" si="6"/>
        <v>0</v>
      </c>
      <c r="P68" s="28">
        <f ca="1">SUMPRODUCT(--(lop=$B68),--(vung&gt;=0),--(vung&lt;3.5),--(ban="TN"))</f>
        <v>12</v>
      </c>
      <c r="Q68" s="27">
        <f t="shared" ca="1" si="7"/>
        <v>100</v>
      </c>
      <c r="R68" s="28">
        <f t="shared" ref="R68:R131" ca="1" si="15">SUM(H68,J68,L68)</f>
        <v>0</v>
      </c>
      <c r="S68" s="27">
        <f t="shared" ca="1" si="8"/>
        <v>0</v>
      </c>
      <c r="T68" s="243"/>
    </row>
    <row r="69" spans="1:20" s="35" customFormat="1" ht="15.75" hidden="1" x14ac:dyDescent="0.2">
      <c r="A69" s="241">
        <v>2</v>
      </c>
      <c r="B69" s="242" t="str">
        <f t="shared" si="9"/>
        <v>128</v>
      </c>
      <c r="C69" s="243" t="s">
        <v>1291</v>
      </c>
      <c r="D69" s="354"/>
      <c r="E69" s="244">
        <v>2</v>
      </c>
      <c r="F69" s="245" t="s">
        <v>1494</v>
      </c>
      <c r="G69" s="25">
        <f t="shared" ca="1" si="14"/>
        <v>12</v>
      </c>
      <c r="H69" s="26">
        <f ca="1">SUMPRODUCT(--(lop=$B69),--(vung&gt;=8),--(vung&lt;=10),--(ban="TN"))</f>
        <v>0</v>
      </c>
      <c r="I69" s="27">
        <f t="shared" ca="1" si="3"/>
        <v>0</v>
      </c>
      <c r="J69" s="28">
        <f ca="1">SUMPRODUCT(--(lop=$B69),--(vung&gt;=6.5),--(vung&lt;8),--(ban="TN"))</f>
        <v>0</v>
      </c>
      <c r="K69" s="27">
        <f t="shared" ca="1" si="4"/>
        <v>0</v>
      </c>
      <c r="L69" s="28">
        <f ca="1">SUMPRODUCT(--(lop=$B69),--(vung&gt;=5),--(vung&lt;6.5),--(ban="TN"))</f>
        <v>0</v>
      </c>
      <c r="M69" s="27">
        <f t="shared" ca="1" si="5"/>
        <v>0</v>
      </c>
      <c r="N69" s="28">
        <f ca="1">SUMPRODUCT(--(lop=$B69),--(vung&gt;=3.5),--(vung&lt;5),--(ban="TN"))</f>
        <v>0</v>
      </c>
      <c r="O69" s="29">
        <f t="shared" ca="1" si="6"/>
        <v>0</v>
      </c>
      <c r="P69" s="28">
        <f ca="1">SUMPRODUCT(--(lop=$B69),--(vung&gt;=0),--(vung&lt;3.5),--(ban="TN"))</f>
        <v>12</v>
      </c>
      <c r="Q69" s="27">
        <f t="shared" ca="1" si="7"/>
        <v>100</v>
      </c>
      <c r="R69" s="28">
        <f t="shared" ca="1" si="15"/>
        <v>0</v>
      </c>
      <c r="S69" s="27">
        <f t="shared" ca="1" si="8"/>
        <v>0</v>
      </c>
      <c r="T69" s="243"/>
    </row>
    <row r="70" spans="1:20" s="35" customFormat="1" ht="15.75" hidden="1" x14ac:dyDescent="0.2">
      <c r="A70" s="241">
        <v>2</v>
      </c>
      <c r="B70" s="242" t="str">
        <f t="shared" si="9"/>
        <v>128</v>
      </c>
      <c r="C70" s="243" t="s">
        <v>1291</v>
      </c>
      <c r="D70" s="354"/>
      <c r="E70" s="244">
        <v>3</v>
      </c>
      <c r="F70" s="245" t="s">
        <v>36</v>
      </c>
      <c r="G70" s="25">
        <f t="shared" ca="1" si="14"/>
        <v>12</v>
      </c>
      <c r="H70" s="26">
        <f ca="1">SUMPRODUCT(--(lop=$B70),--(vung&gt;=8),--(vung&lt;=10),--(ban="TN"))</f>
        <v>0</v>
      </c>
      <c r="I70" s="27">
        <f t="shared" ref="I70:I133" ca="1" si="16">H70/G70*100</f>
        <v>0</v>
      </c>
      <c r="J70" s="28">
        <f ca="1">SUMPRODUCT(--(lop=$B70),--(vung&gt;=6.5),--(vung&lt;8),--(ban="TN"))</f>
        <v>0</v>
      </c>
      <c r="K70" s="27">
        <f t="shared" ref="K70:K133" ca="1" si="17">J70/G70*100</f>
        <v>0</v>
      </c>
      <c r="L70" s="28">
        <f ca="1">SUMPRODUCT(--(lop=$B70),--(vung&gt;=5),--(vung&lt;6.5),--(ban="TN"))</f>
        <v>0</v>
      </c>
      <c r="M70" s="27">
        <f t="shared" ref="M70:M133" ca="1" si="18">L70/G70*100</f>
        <v>0</v>
      </c>
      <c r="N70" s="28">
        <f ca="1">SUMPRODUCT(--(lop=$B70),--(vung&gt;=3.5),--(vung&lt;5),--(ban="TN"))</f>
        <v>0</v>
      </c>
      <c r="O70" s="29">
        <f t="shared" ref="O70:O133" ca="1" si="19">N70/G70*100</f>
        <v>0</v>
      </c>
      <c r="P70" s="30">
        <f ca="1">SUMPRODUCT(--(lop=$B70),--(vung&gt;=0),--(vung&lt;3.5),--(ban="TN"))</f>
        <v>12</v>
      </c>
      <c r="Q70" s="27">
        <f t="shared" ref="Q70:Q133" ca="1" si="20">P70/G70*100</f>
        <v>100</v>
      </c>
      <c r="R70" s="28">
        <f t="shared" ca="1" si="15"/>
        <v>0</v>
      </c>
      <c r="S70" s="27">
        <f t="shared" ref="S70:S133" ca="1" si="21">R70/G70*100</f>
        <v>0</v>
      </c>
      <c r="T70" s="243"/>
    </row>
    <row r="71" spans="1:20" s="35" customFormat="1" ht="15.75" hidden="1" x14ac:dyDescent="0.2">
      <c r="A71" s="241">
        <v>2</v>
      </c>
      <c r="B71" s="242" t="str">
        <f t="shared" si="9"/>
        <v>128</v>
      </c>
      <c r="C71" s="243" t="s">
        <v>1291</v>
      </c>
      <c r="D71" s="354"/>
      <c r="E71" s="244">
        <v>4</v>
      </c>
      <c r="F71" s="245" t="s">
        <v>276</v>
      </c>
      <c r="G71" s="25">
        <f t="shared" ca="1" si="14"/>
        <v>12</v>
      </c>
      <c r="H71" s="26">
        <f ca="1">SUMPRODUCT(--(lop=$B71),--(vung&gt;=8),--(vung&lt;=10),--(ban="TN"))</f>
        <v>0</v>
      </c>
      <c r="I71" s="27">
        <f t="shared" ca="1" si="16"/>
        <v>0</v>
      </c>
      <c r="J71" s="28">
        <f ca="1">SUMPRODUCT(--(lop=$B71),--(vung&gt;=6.5),--(vung&lt;8),--(ban="TN"))</f>
        <v>0</v>
      </c>
      <c r="K71" s="27">
        <f t="shared" ca="1" si="17"/>
        <v>0</v>
      </c>
      <c r="L71" s="28">
        <f ca="1">SUMPRODUCT(--(lop=$B71),--(vung&gt;=5),--(vung&lt;6.5),--(ban="TN"))</f>
        <v>0</v>
      </c>
      <c r="M71" s="27">
        <f t="shared" ca="1" si="18"/>
        <v>0</v>
      </c>
      <c r="N71" s="28">
        <f ca="1">SUMPRODUCT(--(lop=$B71),--(vung&gt;=3.5),--(vung&lt;5),--(ban="TN"))</f>
        <v>0</v>
      </c>
      <c r="O71" s="29">
        <f t="shared" ca="1" si="19"/>
        <v>0</v>
      </c>
      <c r="P71" s="30">
        <f ca="1">SUMPRODUCT(--(lop=$B71),--(vung&gt;=0),--(vung&lt;3.5),--(ban="TN"))</f>
        <v>12</v>
      </c>
      <c r="Q71" s="27">
        <f t="shared" ca="1" si="20"/>
        <v>100</v>
      </c>
      <c r="R71" s="28">
        <f t="shared" ca="1" si="15"/>
        <v>0</v>
      </c>
      <c r="S71" s="27">
        <f t="shared" ca="1" si="21"/>
        <v>0</v>
      </c>
      <c r="T71" s="243"/>
    </row>
    <row r="72" spans="1:20" s="35" customFormat="1" ht="15.75" hidden="1" x14ac:dyDescent="0.2">
      <c r="A72" s="241">
        <v>2</v>
      </c>
      <c r="B72" s="242" t="str">
        <f t="shared" si="9"/>
        <v>128</v>
      </c>
      <c r="C72" s="243" t="s">
        <v>1291</v>
      </c>
      <c r="D72" s="354"/>
      <c r="E72" s="244">
        <v>1</v>
      </c>
      <c r="F72" s="245" t="s">
        <v>19</v>
      </c>
      <c r="G72" s="25">
        <f t="shared" ca="1" si="14"/>
        <v>0</v>
      </c>
      <c r="H72" s="26">
        <f ca="1">SUMPRODUCT(--(lop=$B72),--(vung&gt;=8),--(vung&lt;=10),--(ban="xh"))</f>
        <v>0</v>
      </c>
      <c r="I72" s="27" t="e">
        <f t="shared" ca="1" si="16"/>
        <v>#DIV/0!</v>
      </c>
      <c r="J72" s="28">
        <f ca="1">SUMPRODUCT(--(lop=$B72),--(vung&gt;=6.5),--(vung&lt;8),--(ban="xh"))</f>
        <v>0</v>
      </c>
      <c r="K72" s="27" t="e">
        <f t="shared" ca="1" si="17"/>
        <v>#DIV/0!</v>
      </c>
      <c r="L72" s="28">
        <f ca="1">SUMPRODUCT(--(lop=$B72),--(vung&gt;=5),--(vung&lt;6.5),--(ban="xh"))</f>
        <v>0</v>
      </c>
      <c r="M72" s="27" t="e">
        <f t="shared" ca="1" si="18"/>
        <v>#DIV/0!</v>
      </c>
      <c r="N72" s="28">
        <f ca="1">SUMPRODUCT(--(lop=$B72),--(vung&gt;=3.5),--(vung&lt;5),--(ban="xh"))</f>
        <v>0</v>
      </c>
      <c r="O72" s="29" t="e">
        <f t="shared" ca="1" si="19"/>
        <v>#DIV/0!</v>
      </c>
      <c r="P72" s="28">
        <f ca="1">SUMPRODUCT(--(lop=$B72),--(vung&gt;=0),--(vung&lt;3.5),--(ban="xh"))</f>
        <v>0</v>
      </c>
      <c r="Q72" s="27" t="e">
        <f t="shared" ca="1" si="20"/>
        <v>#DIV/0!</v>
      </c>
      <c r="R72" s="28">
        <f t="shared" ca="1" si="15"/>
        <v>0</v>
      </c>
      <c r="S72" s="27" t="e">
        <f t="shared" ca="1" si="21"/>
        <v>#DIV/0!</v>
      </c>
      <c r="T72" s="243"/>
    </row>
    <row r="73" spans="1:20" s="35" customFormat="1" ht="15.75" hidden="1" x14ac:dyDescent="0.2">
      <c r="A73" s="241">
        <v>2</v>
      </c>
      <c r="B73" s="242" t="str">
        <f t="shared" si="9"/>
        <v>128</v>
      </c>
      <c r="C73" s="243" t="s">
        <v>1291</v>
      </c>
      <c r="D73" s="354"/>
      <c r="E73" s="244">
        <v>3</v>
      </c>
      <c r="F73" s="245" t="s">
        <v>1493</v>
      </c>
      <c r="G73" s="25">
        <f t="shared" ca="1" si="14"/>
        <v>0</v>
      </c>
      <c r="H73" s="26">
        <f ca="1">SUMPRODUCT(--(lop=$B73),--(vung&gt;=8),--(vung&lt;=10),--(ban="xh"))</f>
        <v>0</v>
      </c>
      <c r="I73" s="27" t="e">
        <f t="shared" ca="1" si="16"/>
        <v>#DIV/0!</v>
      </c>
      <c r="J73" s="28">
        <f ca="1">SUMPRODUCT(--(lop=$B73),--(vung&gt;=6.5),--(vung&lt;8),--(ban="xh"))</f>
        <v>0</v>
      </c>
      <c r="K73" s="27" t="e">
        <f t="shared" ca="1" si="17"/>
        <v>#DIV/0!</v>
      </c>
      <c r="L73" s="28">
        <f ca="1">SUMPRODUCT(--(lop=$B73),--(vung&gt;=5),--(vung&lt;6.5),--(ban="xh"))</f>
        <v>0</v>
      </c>
      <c r="M73" s="27" t="e">
        <f t="shared" ca="1" si="18"/>
        <v>#DIV/0!</v>
      </c>
      <c r="N73" s="28">
        <f ca="1">SUMPRODUCT(--(lop=$B73),--(vung&gt;=3.5),--(vung&lt;5),--(ban="xh"))</f>
        <v>0</v>
      </c>
      <c r="O73" s="29" t="e">
        <f t="shared" ca="1" si="19"/>
        <v>#DIV/0!</v>
      </c>
      <c r="P73" s="28">
        <f ca="1">SUMPRODUCT(--(lop=$B73),--(vung&gt;=0),--(vung&lt;3.5),--(ban="xh"))</f>
        <v>0</v>
      </c>
      <c r="Q73" s="27" t="e">
        <f t="shared" ca="1" si="20"/>
        <v>#DIV/0!</v>
      </c>
      <c r="R73" s="28">
        <f t="shared" ca="1" si="15"/>
        <v>0</v>
      </c>
      <c r="S73" s="27" t="e">
        <f t="shared" ca="1" si="21"/>
        <v>#DIV/0!</v>
      </c>
      <c r="T73" s="243"/>
    </row>
    <row r="74" spans="1:20" s="35" customFormat="1" ht="15.75" hidden="1" x14ac:dyDescent="0.2">
      <c r="A74" s="241">
        <v>2</v>
      </c>
      <c r="B74" s="242" t="str">
        <f t="shared" si="9"/>
        <v>128</v>
      </c>
      <c r="C74" s="243" t="s">
        <v>1291</v>
      </c>
      <c r="D74" s="354"/>
      <c r="E74" s="244">
        <v>4</v>
      </c>
      <c r="F74" s="245" t="s">
        <v>1495</v>
      </c>
      <c r="G74" s="25">
        <f t="shared" ca="1" si="14"/>
        <v>0</v>
      </c>
      <c r="H74" s="26">
        <f ca="1">SUMPRODUCT(--(lop=$B74),--(vung&gt;=8),--(vung&lt;=10),--(ban="xh"))</f>
        <v>0</v>
      </c>
      <c r="I74" s="27" t="e">
        <f t="shared" ca="1" si="16"/>
        <v>#DIV/0!</v>
      </c>
      <c r="J74" s="28">
        <f ca="1">SUMPRODUCT(--(lop=$B74),--(vung&gt;=6.5),--(vung&lt;8),--(ban="xh"))</f>
        <v>0</v>
      </c>
      <c r="K74" s="27" t="e">
        <f t="shared" ca="1" si="17"/>
        <v>#DIV/0!</v>
      </c>
      <c r="L74" s="28">
        <f ca="1">SUMPRODUCT(--(lop=$B74),--(vung&gt;=5),--(vung&lt;6.5),--(ban="xh"))</f>
        <v>0</v>
      </c>
      <c r="M74" s="27" t="e">
        <f t="shared" ca="1" si="18"/>
        <v>#DIV/0!</v>
      </c>
      <c r="N74" s="28">
        <f ca="1">SUMPRODUCT(--(lop=$B74),--(vung&gt;=3.5),--(vung&lt;5),--(ban="xh"))</f>
        <v>0</v>
      </c>
      <c r="O74" s="29" t="e">
        <f t="shared" ca="1" si="19"/>
        <v>#DIV/0!</v>
      </c>
      <c r="P74" s="28">
        <f ca="1">SUMPRODUCT(--(lop=$B74),--(vung&gt;=0),--(vung&lt;3.5),--(ban="xh"))</f>
        <v>0</v>
      </c>
      <c r="Q74" s="27" t="e">
        <f t="shared" ca="1" si="20"/>
        <v>#DIV/0!</v>
      </c>
      <c r="R74" s="28">
        <f t="shared" ca="1" si="15"/>
        <v>0</v>
      </c>
      <c r="S74" s="27" t="e">
        <f t="shared" ca="1" si="21"/>
        <v>#DIV/0!</v>
      </c>
      <c r="T74" s="243"/>
    </row>
    <row r="75" spans="1:20" s="35" customFormat="1" ht="15.75" hidden="1" x14ac:dyDescent="0.2">
      <c r="A75" s="241">
        <v>2</v>
      </c>
      <c r="B75" s="242" t="str">
        <f t="shared" si="9"/>
        <v>128</v>
      </c>
      <c r="C75" s="243" t="s">
        <v>1291</v>
      </c>
      <c r="D75" s="354"/>
      <c r="E75" s="244">
        <v>2</v>
      </c>
      <c r="F75" s="245" t="s">
        <v>23</v>
      </c>
      <c r="G75" s="25">
        <f t="shared" ca="1" si="14"/>
        <v>0</v>
      </c>
      <c r="H75" s="26">
        <f ca="1">SUMPRODUCT(--(lop=$B75),--(vung&gt;=8),--(vung&lt;=10),--(ban="xh"))</f>
        <v>0</v>
      </c>
      <c r="I75" s="27" t="e">
        <f t="shared" ca="1" si="16"/>
        <v>#DIV/0!</v>
      </c>
      <c r="J75" s="28">
        <f ca="1">SUMPRODUCT(--(lop=$B75),--(vung&gt;=6.5),--(vung&lt;8),--(ban="xh"))</f>
        <v>0</v>
      </c>
      <c r="K75" s="27" t="e">
        <f t="shared" ca="1" si="17"/>
        <v>#DIV/0!</v>
      </c>
      <c r="L75" s="28">
        <f ca="1">SUMPRODUCT(--(lop=$B75),--(vung&gt;=5),--(vung&lt;6.5),--(ban="xh"))</f>
        <v>0</v>
      </c>
      <c r="M75" s="27" t="e">
        <f t="shared" ca="1" si="18"/>
        <v>#DIV/0!</v>
      </c>
      <c r="N75" s="28">
        <f ca="1">SUMPRODUCT(--(lop=$B75),--(vung&gt;=3.5),--(vung&lt;5),--(ban="xh"))</f>
        <v>0</v>
      </c>
      <c r="O75" s="29" t="e">
        <f t="shared" ca="1" si="19"/>
        <v>#DIV/0!</v>
      </c>
      <c r="P75" s="28">
        <f ca="1">SUMPRODUCT(--(lop=$B75),--(vung&gt;=0),--(vung&lt;3.5),--(ban="xh"))</f>
        <v>0</v>
      </c>
      <c r="Q75" s="27" t="e">
        <f t="shared" ca="1" si="20"/>
        <v>#DIV/0!</v>
      </c>
      <c r="R75" s="28">
        <f t="shared" ca="1" si="15"/>
        <v>0</v>
      </c>
      <c r="S75" s="27" t="e">
        <f t="shared" ca="1" si="21"/>
        <v>#DIV/0!</v>
      </c>
      <c r="T75" s="243"/>
    </row>
    <row r="76" spans="1:20" s="35" customFormat="1" ht="15.75" hidden="1" x14ac:dyDescent="0.2">
      <c r="A76" s="241">
        <v>2</v>
      </c>
      <c r="B76" s="242" t="str">
        <f t="shared" si="9"/>
        <v>128</v>
      </c>
      <c r="C76" s="243" t="s">
        <v>1291</v>
      </c>
      <c r="D76" s="354"/>
      <c r="E76" s="244">
        <v>5</v>
      </c>
      <c r="F76" s="245" t="s">
        <v>1492</v>
      </c>
      <c r="G76" s="25">
        <f t="shared" ca="1" si="14"/>
        <v>0</v>
      </c>
      <c r="H76" s="26">
        <f ca="1">SUMPRODUCT(--(lop=$B76),--(vung&gt;=8),--(vung&lt;=10),--(ban="xh"))</f>
        <v>0</v>
      </c>
      <c r="I76" s="27" t="e">
        <f t="shared" ca="1" si="16"/>
        <v>#DIV/0!</v>
      </c>
      <c r="J76" s="28">
        <f ca="1">SUMPRODUCT(--(lop=$B76),--(vung&gt;=6.5),--(vung&lt;8),--(ban="TN"))</f>
        <v>0</v>
      </c>
      <c r="K76" s="27" t="e">
        <f t="shared" ca="1" si="17"/>
        <v>#DIV/0!</v>
      </c>
      <c r="L76" s="28">
        <f ca="1">SUMPRODUCT(--(lop=$B76),--(vung&gt;=5),--(vung&lt;6.5),--(ban="xh"))</f>
        <v>0</v>
      </c>
      <c r="M76" s="27" t="e">
        <f t="shared" ca="1" si="18"/>
        <v>#DIV/0!</v>
      </c>
      <c r="N76" s="28">
        <f ca="1">SUMPRODUCT(--(lop=$B76),--(vung&gt;=3.5),--(vung&lt;5),--(ban="xh"))</f>
        <v>0</v>
      </c>
      <c r="O76" s="29" t="e">
        <f t="shared" ca="1" si="19"/>
        <v>#DIV/0!</v>
      </c>
      <c r="P76" s="28">
        <f ca="1">SUMPRODUCT(--(lop=$B76),--(vung&gt;=0),--(vung&lt;3.5),--(ban="xh"))</f>
        <v>0</v>
      </c>
      <c r="Q76" s="27" t="e">
        <f t="shared" ca="1" si="20"/>
        <v>#DIV/0!</v>
      </c>
      <c r="R76" s="28">
        <f t="shared" ca="1" si="15"/>
        <v>0</v>
      </c>
      <c r="S76" s="27" t="e">
        <f t="shared" ca="1" si="21"/>
        <v>#DIV/0!</v>
      </c>
      <c r="T76" s="243"/>
    </row>
    <row r="77" spans="1:20" s="35" customFormat="1" ht="15.75" x14ac:dyDescent="0.2">
      <c r="A77" s="241">
        <v>1</v>
      </c>
      <c r="B77" s="242" t="str">
        <f t="shared" si="9"/>
        <v>111</v>
      </c>
      <c r="C77" s="243" t="s">
        <v>10</v>
      </c>
      <c r="D77" s="354" t="s">
        <v>10</v>
      </c>
      <c r="E77" s="244">
        <v>1</v>
      </c>
      <c r="F77" s="245" t="s">
        <v>18</v>
      </c>
      <c r="G77" s="25">
        <f t="shared" ca="1" si="14"/>
        <v>14</v>
      </c>
      <c r="H77" s="26">
        <f ca="1">SUMPRODUCT(--(lop=$B77),--(vung&gt;=8),--(vung&lt;=10),--(ban="TN"))</f>
        <v>0</v>
      </c>
      <c r="I77" s="27">
        <f t="shared" ca="1" si="16"/>
        <v>0</v>
      </c>
      <c r="J77" s="28">
        <f ca="1">SUMPRODUCT(--(lop=$B77),--(vung&gt;=6.5),--(vung&lt;8),--(ban="TN"))</f>
        <v>0</v>
      </c>
      <c r="K77" s="27">
        <f t="shared" ca="1" si="17"/>
        <v>0</v>
      </c>
      <c r="L77" s="28">
        <f ca="1">SUMPRODUCT(--(lop=$B77),--(vung&gt;=5),--(vung&lt;6.5),--(ban="TN"))</f>
        <v>0</v>
      </c>
      <c r="M77" s="27">
        <f t="shared" ca="1" si="18"/>
        <v>0</v>
      </c>
      <c r="N77" s="28">
        <f ca="1">SUMPRODUCT(--(lop=$B77),--(vung&gt;=3.5),--(vung&lt;5),--(ban="TN"))</f>
        <v>0</v>
      </c>
      <c r="O77" s="29">
        <f t="shared" ca="1" si="19"/>
        <v>0</v>
      </c>
      <c r="P77" s="28">
        <f ca="1">SUMPRODUCT(--(lop=$B77),--(vung&gt;=0),--(vung&lt;3.5),--(ban="TN"))</f>
        <v>14</v>
      </c>
      <c r="Q77" s="27">
        <f t="shared" ca="1" si="20"/>
        <v>100</v>
      </c>
      <c r="R77" s="28">
        <f t="shared" ca="1" si="15"/>
        <v>0</v>
      </c>
      <c r="S77" s="27">
        <f t="shared" ca="1" si="21"/>
        <v>0</v>
      </c>
      <c r="T77" s="243"/>
    </row>
    <row r="78" spans="1:20" s="35" customFormat="1" ht="15.75" x14ac:dyDescent="0.2">
      <c r="A78" s="241">
        <v>1</v>
      </c>
      <c r="B78" s="242" t="str">
        <f t="shared" ref="B78:B141" si="22">LEFT(C78,2)&amp;RIGHT(C78,1)</f>
        <v>111</v>
      </c>
      <c r="C78" s="243" t="s">
        <v>10</v>
      </c>
      <c r="D78" s="354"/>
      <c r="E78" s="244">
        <v>2</v>
      </c>
      <c r="F78" s="245" t="s">
        <v>1494</v>
      </c>
      <c r="G78" s="25">
        <f t="shared" ca="1" si="14"/>
        <v>14</v>
      </c>
      <c r="H78" s="26">
        <f ca="1">SUMPRODUCT(--(lop=$B78),--(vung&gt;=8),--(vung&lt;=10),--(ban="TN"))</f>
        <v>0</v>
      </c>
      <c r="I78" s="27">
        <f t="shared" ca="1" si="16"/>
        <v>0</v>
      </c>
      <c r="J78" s="28">
        <f ca="1">SUMPRODUCT(--(lop=$B78),--(vung&gt;=6.5),--(vung&lt;8),--(ban="TN"))</f>
        <v>0</v>
      </c>
      <c r="K78" s="27">
        <f t="shared" ca="1" si="17"/>
        <v>0</v>
      </c>
      <c r="L78" s="28">
        <f ca="1">SUMPRODUCT(--(lop=$B78),--(vung&gt;=5),--(vung&lt;6.5),--(ban="TN"))</f>
        <v>0</v>
      </c>
      <c r="M78" s="27">
        <f t="shared" ca="1" si="18"/>
        <v>0</v>
      </c>
      <c r="N78" s="28">
        <f ca="1">SUMPRODUCT(--(lop=$B78),--(vung&gt;=3.5),--(vung&lt;5),--(ban="TN"))</f>
        <v>0</v>
      </c>
      <c r="O78" s="29">
        <f t="shared" ca="1" si="19"/>
        <v>0</v>
      </c>
      <c r="P78" s="28">
        <f ca="1">SUMPRODUCT(--(lop=$B78),--(vung&gt;=0),--(vung&lt;3.5),--(ban="TN"))</f>
        <v>14</v>
      </c>
      <c r="Q78" s="27">
        <f t="shared" ca="1" si="20"/>
        <v>100</v>
      </c>
      <c r="R78" s="28">
        <f t="shared" ca="1" si="15"/>
        <v>0</v>
      </c>
      <c r="S78" s="27">
        <f t="shared" ca="1" si="21"/>
        <v>0</v>
      </c>
      <c r="T78" s="243"/>
    </row>
    <row r="79" spans="1:20" s="35" customFormat="1" ht="15.75" x14ac:dyDescent="0.2">
      <c r="A79" s="241">
        <v>1</v>
      </c>
      <c r="B79" s="242" t="str">
        <f t="shared" si="22"/>
        <v>111</v>
      </c>
      <c r="C79" s="243" t="s">
        <v>10</v>
      </c>
      <c r="D79" s="354"/>
      <c r="E79" s="244">
        <v>3</v>
      </c>
      <c r="F79" s="245" t="s">
        <v>36</v>
      </c>
      <c r="G79" s="25">
        <f t="shared" ca="1" si="14"/>
        <v>14</v>
      </c>
      <c r="H79" s="26">
        <f ca="1">SUMPRODUCT(--(lop=$B79),--(vung&gt;=8),--(vung&lt;=10),--(ban="TN"))</f>
        <v>0</v>
      </c>
      <c r="I79" s="27">
        <f t="shared" ca="1" si="16"/>
        <v>0</v>
      </c>
      <c r="J79" s="28">
        <f ca="1">SUMPRODUCT(--(lop=$B79),--(vung&gt;=6.5),--(vung&lt;8),--(ban="TN"))</f>
        <v>0</v>
      </c>
      <c r="K79" s="27">
        <f t="shared" ca="1" si="17"/>
        <v>0</v>
      </c>
      <c r="L79" s="28">
        <f ca="1">SUMPRODUCT(--(lop=$B79),--(vung&gt;=5),--(vung&lt;6.5),--(ban="TN"))</f>
        <v>0</v>
      </c>
      <c r="M79" s="27">
        <f t="shared" ca="1" si="18"/>
        <v>0</v>
      </c>
      <c r="N79" s="28">
        <f ca="1">SUMPRODUCT(--(lop=$B79),--(vung&gt;=3.5),--(vung&lt;5),--(ban="TN"))</f>
        <v>0</v>
      </c>
      <c r="O79" s="29">
        <f t="shared" ca="1" si="19"/>
        <v>0</v>
      </c>
      <c r="P79" s="30">
        <f ca="1">SUMPRODUCT(--(lop=$B79),--(vung&gt;=0),--(vung&lt;3.5),--(ban="TN"))</f>
        <v>14</v>
      </c>
      <c r="Q79" s="27">
        <f t="shared" ca="1" si="20"/>
        <v>100</v>
      </c>
      <c r="R79" s="28">
        <f t="shared" ca="1" si="15"/>
        <v>0</v>
      </c>
      <c r="S79" s="27">
        <f t="shared" ca="1" si="21"/>
        <v>0</v>
      </c>
      <c r="T79" s="243"/>
    </row>
    <row r="80" spans="1:20" s="35" customFormat="1" ht="15.75" x14ac:dyDescent="0.2">
      <c r="A80" s="241">
        <v>1</v>
      </c>
      <c r="B80" s="242" t="str">
        <f t="shared" si="22"/>
        <v>111</v>
      </c>
      <c r="C80" s="243" t="s">
        <v>10</v>
      </c>
      <c r="D80" s="354"/>
      <c r="E80" s="244">
        <v>4</v>
      </c>
      <c r="F80" s="245" t="s">
        <v>276</v>
      </c>
      <c r="G80" s="25">
        <f t="shared" ca="1" si="14"/>
        <v>14</v>
      </c>
      <c r="H80" s="26">
        <f ca="1">SUMPRODUCT(--(lop=$B80),--(vung&gt;=8),--(vung&lt;=10),--(ban="TN"))</f>
        <v>0</v>
      </c>
      <c r="I80" s="27">
        <f t="shared" ca="1" si="16"/>
        <v>0</v>
      </c>
      <c r="J80" s="28">
        <f ca="1">SUMPRODUCT(--(lop=$B80),--(vung&gt;=6.5),--(vung&lt;8),--(ban="TN"))</f>
        <v>0</v>
      </c>
      <c r="K80" s="27">
        <f t="shared" ca="1" si="17"/>
        <v>0</v>
      </c>
      <c r="L80" s="28">
        <f ca="1">SUMPRODUCT(--(lop=$B80),--(vung&gt;=5),--(vung&lt;6.5),--(ban="TN"))</f>
        <v>0</v>
      </c>
      <c r="M80" s="27">
        <f t="shared" ca="1" si="18"/>
        <v>0</v>
      </c>
      <c r="N80" s="28">
        <f ca="1">SUMPRODUCT(--(lop=$B80),--(vung&gt;=3.5),--(vung&lt;5),--(ban="TN"))</f>
        <v>0</v>
      </c>
      <c r="O80" s="29">
        <f t="shared" ca="1" si="19"/>
        <v>0</v>
      </c>
      <c r="P80" s="30">
        <f ca="1">SUMPRODUCT(--(lop=$B80),--(vung&gt;=0),--(vung&lt;3.5),--(ban="TN"))</f>
        <v>14</v>
      </c>
      <c r="Q80" s="27">
        <f t="shared" ca="1" si="20"/>
        <v>100</v>
      </c>
      <c r="R80" s="28">
        <f t="shared" ca="1" si="15"/>
        <v>0</v>
      </c>
      <c r="S80" s="27">
        <f t="shared" ca="1" si="21"/>
        <v>0</v>
      </c>
      <c r="T80" s="243"/>
    </row>
    <row r="81" spans="1:20" s="35" customFormat="1" ht="15.75" x14ac:dyDescent="0.2">
      <c r="A81" s="241">
        <v>1</v>
      </c>
      <c r="B81" s="242" t="str">
        <f t="shared" si="22"/>
        <v>111</v>
      </c>
      <c r="C81" s="243" t="s">
        <v>10</v>
      </c>
      <c r="D81" s="354"/>
      <c r="E81" s="244">
        <v>1</v>
      </c>
      <c r="F81" s="245" t="s">
        <v>19</v>
      </c>
      <c r="G81" s="25">
        <f t="shared" ca="1" si="14"/>
        <v>20</v>
      </c>
      <c r="H81" s="26">
        <f ca="1">SUMPRODUCT(--(lop=$B81),--(vung&gt;=8),--(vung&lt;=10),--(ban="xh"))</f>
        <v>0</v>
      </c>
      <c r="I81" s="27">
        <f t="shared" ca="1" si="16"/>
        <v>0</v>
      </c>
      <c r="J81" s="28">
        <f ca="1">SUMPRODUCT(--(lop=$B81),--(vung&gt;=6.5),--(vung&lt;8),--(ban="xh"))</f>
        <v>0</v>
      </c>
      <c r="K81" s="27">
        <f t="shared" ca="1" si="17"/>
        <v>0</v>
      </c>
      <c r="L81" s="28">
        <f ca="1">SUMPRODUCT(--(lop=$B81),--(vung&gt;=5),--(vung&lt;6.5),--(ban="xh"))</f>
        <v>0</v>
      </c>
      <c r="M81" s="27">
        <f t="shared" ca="1" si="18"/>
        <v>0</v>
      </c>
      <c r="N81" s="28">
        <f ca="1">SUMPRODUCT(--(lop=$B81),--(vung&gt;=3.5),--(vung&lt;5),--(ban="xh"))</f>
        <v>0</v>
      </c>
      <c r="O81" s="29">
        <f t="shared" ca="1" si="19"/>
        <v>0</v>
      </c>
      <c r="P81" s="28">
        <f ca="1">SUMPRODUCT(--(lop=$B81),--(vung&gt;=0),--(vung&lt;3.5),--(ban="xh"))</f>
        <v>20</v>
      </c>
      <c r="Q81" s="27">
        <f t="shared" ca="1" si="20"/>
        <v>100</v>
      </c>
      <c r="R81" s="28">
        <f t="shared" ca="1" si="15"/>
        <v>0</v>
      </c>
      <c r="S81" s="27">
        <f t="shared" ca="1" si="21"/>
        <v>0</v>
      </c>
      <c r="T81" s="243"/>
    </row>
    <row r="82" spans="1:20" s="35" customFormat="1" ht="15.75" x14ac:dyDescent="0.2">
      <c r="A82" s="241">
        <v>1</v>
      </c>
      <c r="B82" s="242" t="str">
        <f t="shared" si="22"/>
        <v>111</v>
      </c>
      <c r="C82" s="243" t="s">
        <v>10</v>
      </c>
      <c r="D82" s="354"/>
      <c r="E82" s="244">
        <v>3</v>
      </c>
      <c r="F82" s="245" t="s">
        <v>1493</v>
      </c>
      <c r="G82" s="25">
        <f t="shared" ca="1" si="14"/>
        <v>20</v>
      </c>
      <c r="H82" s="26">
        <f ca="1">SUMPRODUCT(--(lop=$B82),--(vung&gt;=8),--(vung&lt;=10),--(ban="xh"))</f>
        <v>0</v>
      </c>
      <c r="I82" s="27">
        <f t="shared" ca="1" si="16"/>
        <v>0</v>
      </c>
      <c r="J82" s="28">
        <f ca="1">SUMPRODUCT(--(lop=$B82),--(vung&gt;=6.5),--(vung&lt;8),--(ban="xh"))</f>
        <v>0</v>
      </c>
      <c r="K82" s="27">
        <f t="shared" ca="1" si="17"/>
        <v>0</v>
      </c>
      <c r="L82" s="28">
        <f ca="1">SUMPRODUCT(--(lop=$B82),--(vung&gt;=5),--(vung&lt;6.5),--(ban="xh"))</f>
        <v>0</v>
      </c>
      <c r="M82" s="27">
        <f t="shared" ca="1" si="18"/>
        <v>0</v>
      </c>
      <c r="N82" s="28">
        <f ca="1">SUMPRODUCT(--(lop=$B82),--(vung&gt;=3.5),--(vung&lt;5),--(ban="xh"))</f>
        <v>0</v>
      </c>
      <c r="O82" s="29">
        <f t="shared" ca="1" si="19"/>
        <v>0</v>
      </c>
      <c r="P82" s="28">
        <f ca="1">SUMPRODUCT(--(lop=$B82),--(vung&gt;=0),--(vung&lt;3.5),--(ban="xh"))</f>
        <v>20</v>
      </c>
      <c r="Q82" s="27">
        <f t="shared" ca="1" si="20"/>
        <v>100</v>
      </c>
      <c r="R82" s="28">
        <f t="shared" ca="1" si="15"/>
        <v>0</v>
      </c>
      <c r="S82" s="27">
        <f t="shared" ca="1" si="21"/>
        <v>0</v>
      </c>
      <c r="T82" s="243"/>
    </row>
    <row r="83" spans="1:20" s="35" customFormat="1" ht="15.75" x14ac:dyDescent="0.2">
      <c r="A83" s="241">
        <v>1</v>
      </c>
      <c r="B83" s="242" t="str">
        <f t="shared" si="22"/>
        <v>111</v>
      </c>
      <c r="C83" s="243" t="s">
        <v>10</v>
      </c>
      <c r="D83" s="354"/>
      <c r="E83" s="244">
        <v>4</v>
      </c>
      <c r="F83" s="245" t="s">
        <v>1495</v>
      </c>
      <c r="G83" s="25">
        <f t="shared" ca="1" si="14"/>
        <v>20</v>
      </c>
      <c r="H83" s="26">
        <f ca="1">SUMPRODUCT(--(lop=$B83),--(vung&gt;=8),--(vung&lt;=10),--(ban="xh"))</f>
        <v>0</v>
      </c>
      <c r="I83" s="27">
        <f t="shared" ca="1" si="16"/>
        <v>0</v>
      </c>
      <c r="J83" s="28">
        <f ca="1">SUMPRODUCT(--(lop=$B83),--(vung&gt;=6.5),--(vung&lt;8),--(ban="xh"))</f>
        <v>0</v>
      </c>
      <c r="K83" s="27">
        <f t="shared" ca="1" si="17"/>
        <v>0</v>
      </c>
      <c r="L83" s="28">
        <f ca="1">SUMPRODUCT(--(lop=$B83),--(vung&gt;=5),--(vung&lt;6.5),--(ban="xh"))</f>
        <v>0</v>
      </c>
      <c r="M83" s="27">
        <f t="shared" ca="1" si="18"/>
        <v>0</v>
      </c>
      <c r="N83" s="28">
        <f ca="1">SUMPRODUCT(--(lop=$B83),--(vung&gt;=3.5),--(vung&lt;5),--(ban="xh"))</f>
        <v>0</v>
      </c>
      <c r="O83" s="29">
        <f t="shared" ca="1" si="19"/>
        <v>0</v>
      </c>
      <c r="P83" s="28">
        <f ca="1">SUMPRODUCT(--(lop=$B83),--(vung&gt;=0),--(vung&lt;3.5),--(ban="xh"))</f>
        <v>20</v>
      </c>
      <c r="Q83" s="27">
        <f t="shared" ca="1" si="20"/>
        <v>100</v>
      </c>
      <c r="R83" s="28">
        <f t="shared" ca="1" si="15"/>
        <v>0</v>
      </c>
      <c r="S83" s="27">
        <f t="shared" ca="1" si="21"/>
        <v>0</v>
      </c>
      <c r="T83" s="243"/>
    </row>
    <row r="84" spans="1:20" s="35" customFormat="1" ht="15.75" x14ac:dyDescent="0.2">
      <c r="A84" s="241">
        <v>1</v>
      </c>
      <c r="B84" s="242" t="str">
        <f t="shared" si="22"/>
        <v>111</v>
      </c>
      <c r="C84" s="243" t="s">
        <v>10</v>
      </c>
      <c r="D84" s="354"/>
      <c r="E84" s="244">
        <v>2</v>
      </c>
      <c r="F84" s="245" t="s">
        <v>23</v>
      </c>
      <c r="G84" s="25">
        <f t="shared" ca="1" si="14"/>
        <v>20</v>
      </c>
      <c r="H84" s="26">
        <f ca="1">SUMPRODUCT(--(lop=$B84),--(vung&gt;=8),--(vung&lt;=10),--(ban="xh"))</f>
        <v>0</v>
      </c>
      <c r="I84" s="27">
        <f t="shared" ca="1" si="16"/>
        <v>0</v>
      </c>
      <c r="J84" s="28">
        <f ca="1">SUMPRODUCT(--(lop=$B84),--(vung&gt;=6.5),--(vung&lt;8),--(ban="xh"))</f>
        <v>0</v>
      </c>
      <c r="K84" s="27">
        <f t="shared" ca="1" si="17"/>
        <v>0</v>
      </c>
      <c r="L84" s="28">
        <f ca="1">SUMPRODUCT(--(lop=$B84),--(vung&gt;=5),--(vung&lt;6.5),--(ban="xh"))</f>
        <v>0</v>
      </c>
      <c r="M84" s="27">
        <f t="shared" ca="1" si="18"/>
        <v>0</v>
      </c>
      <c r="N84" s="28">
        <f ca="1">SUMPRODUCT(--(lop=$B84),--(vung&gt;=3.5),--(vung&lt;5),--(ban="xh"))</f>
        <v>0</v>
      </c>
      <c r="O84" s="29">
        <f t="shared" ca="1" si="19"/>
        <v>0</v>
      </c>
      <c r="P84" s="28">
        <f ca="1">SUMPRODUCT(--(lop=$B84),--(vung&gt;=0),--(vung&lt;3.5),--(ban="xh"))</f>
        <v>20</v>
      </c>
      <c r="Q84" s="27">
        <f t="shared" ca="1" si="20"/>
        <v>100</v>
      </c>
      <c r="R84" s="28">
        <f t="shared" ca="1" si="15"/>
        <v>0</v>
      </c>
      <c r="S84" s="27">
        <f t="shared" ca="1" si="21"/>
        <v>0</v>
      </c>
      <c r="T84" s="243"/>
    </row>
    <row r="85" spans="1:20" s="35" customFormat="1" ht="15.75" x14ac:dyDescent="0.2">
      <c r="A85" s="241">
        <v>1</v>
      </c>
      <c r="B85" s="242" t="str">
        <f t="shared" si="22"/>
        <v>111</v>
      </c>
      <c r="C85" s="243" t="s">
        <v>10</v>
      </c>
      <c r="D85" s="354"/>
      <c r="E85" s="244">
        <v>5</v>
      </c>
      <c r="F85" s="245" t="s">
        <v>1492</v>
      </c>
      <c r="G85" s="25">
        <f t="shared" ca="1" si="14"/>
        <v>20</v>
      </c>
      <c r="H85" s="26">
        <f ca="1">SUMPRODUCT(--(lop=$B85),--(vung&gt;=8),--(vung&lt;=10),--(ban="xh"))</f>
        <v>0</v>
      </c>
      <c r="I85" s="27">
        <f t="shared" ca="1" si="16"/>
        <v>0</v>
      </c>
      <c r="J85" s="28">
        <f ca="1">SUMPRODUCT(--(lop=$B85),--(vung&gt;=6.5),--(vung&lt;8),--(ban="TN"))</f>
        <v>0</v>
      </c>
      <c r="K85" s="27">
        <f t="shared" ca="1" si="17"/>
        <v>0</v>
      </c>
      <c r="L85" s="28">
        <f ca="1">SUMPRODUCT(--(lop=$B85),--(vung&gt;=5),--(vung&lt;6.5),--(ban="xh"))</f>
        <v>0</v>
      </c>
      <c r="M85" s="27">
        <f t="shared" ca="1" si="18"/>
        <v>0</v>
      </c>
      <c r="N85" s="28">
        <f ca="1">SUMPRODUCT(--(lop=$B85),--(vung&gt;=3.5),--(vung&lt;5),--(ban="xh"))</f>
        <v>0</v>
      </c>
      <c r="O85" s="29">
        <f t="shared" ca="1" si="19"/>
        <v>0</v>
      </c>
      <c r="P85" s="28">
        <f ca="1">SUMPRODUCT(--(lop=$B85),--(vung&gt;=0),--(vung&lt;3.5),--(ban="xh"))</f>
        <v>20</v>
      </c>
      <c r="Q85" s="27">
        <f t="shared" ca="1" si="20"/>
        <v>100</v>
      </c>
      <c r="R85" s="28">
        <f t="shared" ca="1" si="15"/>
        <v>0</v>
      </c>
      <c r="S85" s="27">
        <f t="shared" ca="1" si="21"/>
        <v>0</v>
      </c>
      <c r="T85" s="243"/>
    </row>
    <row r="86" spans="1:20" s="35" customFormat="1" ht="15.75" x14ac:dyDescent="0.2">
      <c r="A86" s="241">
        <v>1</v>
      </c>
      <c r="B86" s="242" t="str">
        <f t="shared" si="22"/>
        <v>112</v>
      </c>
      <c r="C86" s="243" t="s">
        <v>11</v>
      </c>
      <c r="D86" s="354" t="s">
        <v>11</v>
      </c>
      <c r="E86" s="244">
        <v>1</v>
      </c>
      <c r="F86" s="245" t="s">
        <v>18</v>
      </c>
      <c r="G86" s="25">
        <f t="shared" ca="1" si="14"/>
        <v>26</v>
      </c>
      <c r="H86" s="26">
        <f ca="1">SUMPRODUCT(--(lop=$B86),--(vung&gt;=8),--(vung&lt;=10),--(ban="TN"))</f>
        <v>0</v>
      </c>
      <c r="I86" s="27">
        <f t="shared" ca="1" si="16"/>
        <v>0</v>
      </c>
      <c r="J86" s="28">
        <f ca="1">SUMPRODUCT(--(lop=$B86),--(vung&gt;=6.5),--(vung&lt;8),--(ban="TN"))</f>
        <v>0</v>
      </c>
      <c r="K86" s="27">
        <f t="shared" ca="1" si="17"/>
        <v>0</v>
      </c>
      <c r="L86" s="28">
        <f ca="1">SUMPRODUCT(--(lop=$B86),--(vung&gt;=5),--(vung&lt;6.5),--(ban="TN"))</f>
        <v>0</v>
      </c>
      <c r="M86" s="27">
        <f t="shared" ca="1" si="18"/>
        <v>0</v>
      </c>
      <c r="N86" s="28">
        <f ca="1">SUMPRODUCT(--(lop=$B86),--(vung&gt;=3.5),--(vung&lt;5),--(ban="TN"))</f>
        <v>0</v>
      </c>
      <c r="O86" s="29">
        <f t="shared" ca="1" si="19"/>
        <v>0</v>
      </c>
      <c r="P86" s="28">
        <f ca="1">SUMPRODUCT(--(lop=$B86),--(vung&gt;=0),--(vung&lt;3.5),--(ban="TN"))</f>
        <v>26</v>
      </c>
      <c r="Q86" s="27">
        <f t="shared" ca="1" si="20"/>
        <v>100</v>
      </c>
      <c r="R86" s="28">
        <f t="shared" ca="1" si="15"/>
        <v>0</v>
      </c>
      <c r="S86" s="27">
        <f t="shared" ca="1" si="21"/>
        <v>0</v>
      </c>
      <c r="T86" s="243"/>
    </row>
    <row r="87" spans="1:20" s="35" customFormat="1" ht="15.75" x14ac:dyDescent="0.2">
      <c r="A87" s="241">
        <v>1</v>
      </c>
      <c r="B87" s="242" t="str">
        <f t="shared" si="22"/>
        <v>112</v>
      </c>
      <c r="C87" s="243" t="s">
        <v>11</v>
      </c>
      <c r="D87" s="354"/>
      <c r="E87" s="244">
        <v>2</v>
      </c>
      <c r="F87" s="245" t="s">
        <v>1494</v>
      </c>
      <c r="G87" s="25">
        <f t="shared" ca="1" si="14"/>
        <v>26</v>
      </c>
      <c r="H87" s="26">
        <f ca="1">SUMPRODUCT(--(lop=$B87),--(vung&gt;=8),--(vung&lt;=10),--(ban="TN"))</f>
        <v>0</v>
      </c>
      <c r="I87" s="27">
        <f t="shared" ca="1" si="16"/>
        <v>0</v>
      </c>
      <c r="J87" s="28">
        <f ca="1">SUMPRODUCT(--(lop=$B87),--(vung&gt;=6.5),--(vung&lt;8),--(ban="TN"))</f>
        <v>0</v>
      </c>
      <c r="K87" s="27">
        <f t="shared" ca="1" si="17"/>
        <v>0</v>
      </c>
      <c r="L87" s="28">
        <f ca="1">SUMPRODUCT(--(lop=$B87),--(vung&gt;=5),--(vung&lt;6.5),--(ban="TN"))</f>
        <v>0</v>
      </c>
      <c r="M87" s="27">
        <f t="shared" ca="1" si="18"/>
        <v>0</v>
      </c>
      <c r="N87" s="28">
        <f ca="1">SUMPRODUCT(--(lop=$B87),--(vung&gt;=3.5),--(vung&lt;5),--(ban="TN"))</f>
        <v>0</v>
      </c>
      <c r="O87" s="29">
        <f t="shared" ca="1" si="19"/>
        <v>0</v>
      </c>
      <c r="P87" s="28">
        <f ca="1">SUMPRODUCT(--(lop=$B87),--(vung&gt;=0),--(vung&lt;3.5),--(ban="TN"))</f>
        <v>26</v>
      </c>
      <c r="Q87" s="27">
        <f t="shared" ca="1" si="20"/>
        <v>100</v>
      </c>
      <c r="R87" s="28">
        <f t="shared" ca="1" si="15"/>
        <v>0</v>
      </c>
      <c r="S87" s="27">
        <f t="shared" ca="1" si="21"/>
        <v>0</v>
      </c>
      <c r="T87" s="243"/>
    </row>
    <row r="88" spans="1:20" s="35" customFormat="1" ht="15.75" x14ac:dyDescent="0.2">
      <c r="A88" s="241">
        <v>1</v>
      </c>
      <c r="B88" s="242" t="str">
        <f t="shared" si="22"/>
        <v>112</v>
      </c>
      <c r="C88" s="243" t="s">
        <v>11</v>
      </c>
      <c r="D88" s="354"/>
      <c r="E88" s="244">
        <v>3</v>
      </c>
      <c r="F88" s="245" t="s">
        <v>36</v>
      </c>
      <c r="G88" s="25">
        <f t="shared" ca="1" si="14"/>
        <v>26</v>
      </c>
      <c r="H88" s="26">
        <f ca="1">SUMPRODUCT(--(lop=$B88),--(vung&gt;=8),--(vung&lt;=10),--(ban="TN"))</f>
        <v>0</v>
      </c>
      <c r="I88" s="27">
        <f t="shared" ca="1" si="16"/>
        <v>0</v>
      </c>
      <c r="J88" s="28">
        <f ca="1">SUMPRODUCT(--(lop=$B88),--(vung&gt;=6.5),--(vung&lt;8),--(ban="TN"))</f>
        <v>0</v>
      </c>
      <c r="K88" s="27">
        <f t="shared" ca="1" si="17"/>
        <v>0</v>
      </c>
      <c r="L88" s="28">
        <f ca="1">SUMPRODUCT(--(lop=$B88),--(vung&gt;=5),--(vung&lt;6.5),--(ban="TN"))</f>
        <v>0</v>
      </c>
      <c r="M88" s="27">
        <f t="shared" ca="1" si="18"/>
        <v>0</v>
      </c>
      <c r="N88" s="28">
        <f ca="1">SUMPRODUCT(--(lop=$B88),--(vung&gt;=3.5),--(vung&lt;5),--(ban="TN"))</f>
        <v>0</v>
      </c>
      <c r="O88" s="29">
        <f t="shared" ca="1" si="19"/>
        <v>0</v>
      </c>
      <c r="P88" s="30">
        <f ca="1">SUMPRODUCT(--(lop=$B88),--(vung&gt;=0),--(vung&lt;3.5),--(ban="TN"))</f>
        <v>26</v>
      </c>
      <c r="Q88" s="27">
        <f t="shared" ca="1" si="20"/>
        <v>100</v>
      </c>
      <c r="R88" s="28">
        <f t="shared" ca="1" si="15"/>
        <v>0</v>
      </c>
      <c r="S88" s="27">
        <f t="shared" ca="1" si="21"/>
        <v>0</v>
      </c>
      <c r="T88" s="243"/>
    </row>
    <row r="89" spans="1:20" s="35" customFormat="1" ht="15.75" x14ac:dyDescent="0.2">
      <c r="A89" s="241">
        <v>1</v>
      </c>
      <c r="B89" s="242" t="str">
        <f t="shared" si="22"/>
        <v>112</v>
      </c>
      <c r="C89" s="243" t="s">
        <v>11</v>
      </c>
      <c r="D89" s="354"/>
      <c r="E89" s="244">
        <v>4</v>
      </c>
      <c r="F89" s="245" t="s">
        <v>276</v>
      </c>
      <c r="G89" s="25">
        <f t="shared" ca="1" si="14"/>
        <v>26</v>
      </c>
      <c r="H89" s="26">
        <f ca="1">SUMPRODUCT(--(lop=$B89),--(vung&gt;=8),--(vung&lt;=10),--(ban="TN"))</f>
        <v>0</v>
      </c>
      <c r="I89" s="27">
        <f t="shared" ca="1" si="16"/>
        <v>0</v>
      </c>
      <c r="J89" s="28">
        <f ca="1">SUMPRODUCT(--(lop=$B89),--(vung&gt;=6.5),--(vung&lt;8),--(ban="TN"))</f>
        <v>0</v>
      </c>
      <c r="K89" s="27">
        <f t="shared" ca="1" si="17"/>
        <v>0</v>
      </c>
      <c r="L89" s="28">
        <f ca="1">SUMPRODUCT(--(lop=$B89),--(vung&gt;=5),--(vung&lt;6.5),--(ban="TN"))</f>
        <v>0</v>
      </c>
      <c r="M89" s="27">
        <f t="shared" ca="1" si="18"/>
        <v>0</v>
      </c>
      <c r="N89" s="28">
        <f ca="1">SUMPRODUCT(--(lop=$B89),--(vung&gt;=3.5),--(vung&lt;5),--(ban="TN"))</f>
        <v>0</v>
      </c>
      <c r="O89" s="29">
        <f t="shared" ca="1" si="19"/>
        <v>0</v>
      </c>
      <c r="P89" s="30">
        <f ca="1">SUMPRODUCT(--(lop=$B89),--(vung&gt;=0),--(vung&lt;3.5),--(ban="TN"))</f>
        <v>26</v>
      </c>
      <c r="Q89" s="27">
        <f t="shared" ca="1" si="20"/>
        <v>100</v>
      </c>
      <c r="R89" s="28">
        <f t="shared" ca="1" si="15"/>
        <v>0</v>
      </c>
      <c r="S89" s="27">
        <f t="shared" ca="1" si="21"/>
        <v>0</v>
      </c>
      <c r="T89" s="243"/>
    </row>
    <row r="90" spans="1:20" s="35" customFormat="1" ht="15.75" x14ac:dyDescent="0.2">
      <c r="A90" s="241">
        <v>1</v>
      </c>
      <c r="B90" s="242" t="str">
        <f t="shared" si="22"/>
        <v>112</v>
      </c>
      <c r="C90" s="243" t="s">
        <v>11</v>
      </c>
      <c r="D90" s="354"/>
      <c r="E90" s="244">
        <v>1</v>
      </c>
      <c r="F90" s="245" t="s">
        <v>19</v>
      </c>
      <c r="G90" s="25">
        <f t="shared" ca="1" si="14"/>
        <v>10</v>
      </c>
      <c r="H90" s="26">
        <f ca="1">SUMPRODUCT(--(lop=$B90),--(vung&gt;=8),--(vung&lt;=10),--(ban="xh"))</f>
        <v>0</v>
      </c>
      <c r="I90" s="27">
        <f t="shared" ca="1" si="16"/>
        <v>0</v>
      </c>
      <c r="J90" s="28">
        <f ca="1">SUMPRODUCT(--(lop=$B90),--(vung&gt;=6.5),--(vung&lt;8),--(ban="xh"))</f>
        <v>0</v>
      </c>
      <c r="K90" s="27">
        <f t="shared" ca="1" si="17"/>
        <v>0</v>
      </c>
      <c r="L90" s="28">
        <f ca="1">SUMPRODUCT(--(lop=$B90),--(vung&gt;=5),--(vung&lt;6.5),--(ban="xh"))</f>
        <v>0</v>
      </c>
      <c r="M90" s="27">
        <f t="shared" ca="1" si="18"/>
        <v>0</v>
      </c>
      <c r="N90" s="28">
        <f ca="1">SUMPRODUCT(--(lop=$B90),--(vung&gt;=3.5),--(vung&lt;5),--(ban="xh"))</f>
        <v>0</v>
      </c>
      <c r="O90" s="29">
        <f t="shared" ca="1" si="19"/>
        <v>0</v>
      </c>
      <c r="P90" s="28">
        <f ca="1">SUMPRODUCT(--(lop=$B90),--(vung&gt;=0),--(vung&lt;3.5),--(ban="xh"))</f>
        <v>10</v>
      </c>
      <c r="Q90" s="27">
        <f t="shared" ca="1" si="20"/>
        <v>100</v>
      </c>
      <c r="R90" s="28">
        <f t="shared" ca="1" si="15"/>
        <v>0</v>
      </c>
      <c r="S90" s="27">
        <f t="shared" ca="1" si="21"/>
        <v>0</v>
      </c>
      <c r="T90" s="243"/>
    </row>
    <row r="91" spans="1:20" s="35" customFormat="1" ht="15.75" x14ac:dyDescent="0.2">
      <c r="A91" s="241">
        <v>1</v>
      </c>
      <c r="B91" s="242" t="str">
        <f t="shared" si="22"/>
        <v>112</v>
      </c>
      <c r="C91" s="243" t="s">
        <v>11</v>
      </c>
      <c r="D91" s="354"/>
      <c r="E91" s="244">
        <v>3</v>
      </c>
      <c r="F91" s="245" t="s">
        <v>1493</v>
      </c>
      <c r="G91" s="25">
        <f t="shared" ca="1" si="14"/>
        <v>10</v>
      </c>
      <c r="H91" s="26">
        <f ca="1">SUMPRODUCT(--(lop=$B91),--(vung&gt;=8),--(vung&lt;=10),--(ban="xh"))</f>
        <v>0</v>
      </c>
      <c r="I91" s="27">
        <f t="shared" ca="1" si="16"/>
        <v>0</v>
      </c>
      <c r="J91" s="28">
        <f ca="1">SUMPRODUCT(--(lop=$B91),--(vung&gt;=6.5),--(vung&lt;8),--(ban="xh"))</f>
        <v>0</v>
      </c>
      <c r="K91" s="27">
        <f t="shared" ca="1" si="17"/>
        <v>0</v>
      </c>
      <c r="L91" s="28">
        <f ca="1">SUMPRODUCT(--(lop=$B91),--(vung&gt;=5),--(vung&lt;6.5),--(ban="xh"))</f>
        <v>0</v>
      </c>
      <c r="M91" s="27">
        <f t="shared" ca="1" si="18"/>
        <v>0</v>
      </c>
      <c r="N91" s="28">
        <f ca="1">SUMPRODUCT(--(lop=$B91),--(vung&gt;=3.5),--(vung&lt;5),--(ban="xh"))</f>
        <v>0</v>
      </c>
      <c r="O91" s="29">
        <f t="shared" ca="1" si="19"/>
        <v>0</v>
      </c>
      <c r="P91" s="28">
        <f ca="1">SUMPRODUCT(--(lop=$B91),--(vung&gt;=0),--(vung&lt;3.5),--(ban="xh"))</f>
        <v>10</v>
      </c>
      <c r="Q91" s="27">
        <f t="shared" ca="1" si="20"/>
        <v>100</v>
      </c>
      <c r="R91" s="28">
        <f t="shared" ca="1" si="15"/>
        <v>0</v>
      </c>
      <c r="S91" s="27">
        <f t="shared" ca="1" si="21"/>
        <v>0</v>
      </c>
      <c r="T91" s="243"/>
    </row>
    <row r="92" spans="1:20" s="35" customFormat="1" ht="15.75" x14ac:dyDescent="0.2">
      <c r="A92" s="241">
        <v>1</v>
      </c>
      <c r="B92" s="242" t="str">
        <f t="shared" si="22"/>
        <v>112</v>
      </c>
      <c r="C92" s="243" t="s">
        <v>11</v>
      </c>
      <c r="D92" s="354"/>
      <c r="E92" s="244">
        <v>4</v>
      </c>
      <c r="F92" s="245" t="s">
        <v>1495</v>
      </c>
      <c r="G92" s="25">
        <f t="shared" ca="1" si="14"/>
        <v>10</v>
      </c>
      <c r="H92" s="26">
        <f ca="1">SUMPRODUCT(--(lop=$B92),--(vung&gt;=8),--(vung&lt;=10),--(ban="xh"))</f>
        <v>0</v>
      </c>
      <c r="I92" s="27">
        <f t="shared" ca="1" si="16"/>
        <v>0</v>
      </c>
      <c r="J92" s="28">
        <f ca="1">SUMPRODUCT(--(lop=$B92),--(vung&gt;=6.5),--(vung&lt;8),--(ban="xh"))</f>
        <v>0</v>
      </c>
      <c r="K92" s="27">
        <f t="shared" ca="1" si="17"/>
        <v>0</v>
      </c>
      <c r="L92" s="28">
        <f ca="1">SUMPRODUCT(--(lop=$B92),--(vung&gt;=5),--(vung&lt;6.5),--(ban="xh"))</f>
        <v>0</v>
      </c>
      <c r="M92" s="27">
        <f t="shared" ca="1" si="18"/>
        <v>0</v>
      </c>
      <c r="N92" s="28">
        <f ca="1">SUMPRODUCT(--(lop=$B92),--(vung&gt;=3.5),--(vung&lt;5),--(ban="xh"))</f>
        <v>0</v>
      </c>
      <c r="O92" s="29">
        <f t="shared" ca="1" si="19"/>
        <v>0</v>
      </c>
      <c r="P92" s="28">
        <f ca="1">SUMPRODUCT(--(lop=$B92),--(vung&gt;=0),--(vung&lt;3.5),--(ban="xh"))</f>
        <v>10</v>
      </c>
      <c r="Q92" s="27">
        <f t="shared" ca="1" si="20"/>
        <v>100</v>
      </c>
      <c r="R92" s="28">
        <f t="shared" ca="1" si="15"/>
        <v>0</v>
      </c>
      <c r="S92" s="27">
        <f t="shared" ca="1" si="21"/>
        <v>0</v>
      </c>
      <c r="T92" s="243"/>
    </row>
    <row r="93" spans="1:20" s="35" customFormat="1" ht="15.75" x14ac:dyDescent="0.2">
      <c r="A93" s="241">
        <v>1</v>
      </c>
      <c r="B93" s="242" t="str">
        <f t="shared" si="22"/>
        <v>112</v>
      </c>
      <c r="C93" s="243" t="s">
        <v>11</v>
      </c>
      <c r="D93" s="354"/>
      <c r="E93" s="244">
        <v>2</v>
      </c>
      <c r="F93" s="245" t="s">
        <v>23</v>
      </c>
      <c r="G93" s="25">
        <f t="shared" ca="1" si="14"/>
        <v>10</v>
      </c>
      <c r="H93" s="26">
        <f ca="1">SUMPRODUCT(--(lop=$B93),--(vung&gt;=8),--(vung&lt;=10),--(ban="xh"))</f>
        <v>0</v>
      </c>
      <c r="I93" s="27">
        <f t="shared" ca="1" si="16"/>
        <v>0</v>
      </c>
      <c r="J93" s="28">
        <f ca="1">SUMPRODUCT(--(lop=$B93),--(vung&gt;=6.5),--(vung&lt;8),--(ban="xh"))</f>
        <v>0</v>
      </c>
      <c r="K93" s="27">
        <f t="shared" ca="1" si="17"/>
        <v>0</v>
      </c>
      <c r="L93" s="28">
        <f ca="1">SUMPRODUCT(--(lop=$B93),--(vung&gt;=5),--(vung&lt;6.5),--(ban="xh"))</f>
        <v>0</v>
      </c>
      <c r="M93" s="27">
        <f t="shared" ca="1" si="18"/>
        <v>0</v>
      </c>
      <c r="N93" s="28">
        <f ca="1">SUMPRODUCT(--(lop=$B93),--(vung&gt;=3.5),--(vung&lt;5),--(ban="xh"))</f>
        <v>0</v>
      </c>
      <c r="O93" s="29">
        <f t="shared" ca="1" si="19"/>
        <v>0</v>
      </c>
      <c r="P93" s="28">
        <f ca="1">SUMPRODUCT(--(lop=$B93),--(vung&gt;=0),--(vung&lt;3.5),--(ban="xh"))</f>
        <v>10</v>
      </c>
      <c r="Q93" s="27">
        <f t="shared" ca="1" si="20"/>
        <v>100</v>
      </c>
      <c r="R93" s="28">
        <f t="shared" ca="1" si="15"/>
        <v>0</v>
      </c>
      <c r="S93" s="27">
        <f t="shared" ca="1" si="21"/>
        <v>0</v>
      </c>
      <c r="T93" s="243"/>
    </row>
    <row r="94" spans="1:20" s="35" customFormat="1" ht="15.75" x14ac:dyDescent="0.2">
      <c r="A94" s="241">
        <v>1</v>
      </c>
      <c r="B94" s="242" t="str">
        <f t="shared" si="22"/>
        <v>112</v>
      </c>
      <c r="C94" s="243" t="s">
        <v>11</v>
      </c>
      <c r="D94" s="354"/>
      <c r="E94" s="244">
        <v>5</v>
      </c>
      <c r="F94" s="245" t="s">
        <v>1492</v>
      </c>
      <c r="G94" s="25">
        <f t="shared" ca="1" si="14"/>
        <v>10</v>
      </c>
      <c r="H94" s="26">
        <f ca="1">SUMPRODUCT(--(lop=$B94),--(vung&gt;=8),--(vung&lt;=10),--(ban="xh"))</f>
        <v>0</v>
      </c>
      <c r="I94" s="27">
        <f t="shared" ca="1" si="16"/>
        <v>0</v>
      </c>
      <c r="J94" s="28">
        <f ca="1">SUMPRODUCT(--(lop=$B94),--(vung&gt;=6.5),--(vung&lt;8),--(ban="TN"))</f>
        <v>0</v>
      </c>
      <c r="K94" s="27">
        <f t="shared" ca="1" si="17"/>
        <v>0</v>
      </c>
      <c r="L94" s="28">
        <f ca="1">SUMPRODUCT(--(lop=$B94),--(vung&gt;=5),--(vung&lt;6.5),--(ban="xh"))</f>
        <v>0</v>
      </c>
      <c r="M94" s="27">
        <f t="shared" ca="1" si="18"/>
        <v>0</v>
      </c>
      <c r="N94" s="28">
        <f ca="1">SUMPRODUCT(--(lop=$B94),--(vung&gt;=3.5),--(vung&lt;5),--(ban="xh"))</f>
        <v>0</v>
      </c>
      <c r="O94" s="29">
        <f t="shared" ca="1" si="19"/>
        <v>0</v>
      </c>
      <c r="P94" s="28">
        <f ca="1">SUMPRODUCT(--(lop=$B94),--(vung&gt;=0),--(vung&lt;3.5),--(ban="xh"))</f>
        <v>10</v>
      </c>
      <c r="Q94" s="27">
        <f t="shared" ca="1" si="20"/>
        <v>100</v>
      </c>
      <c r="R94" s="28">
        <f t="shared" ca="1" si="15"/>
        <v>0</v>
      </c>
      <c r="S94" s="27">
        <f t="shared" ca="1" si="21"/>
        <v>0</v>
      </c>
      <c r="T94" s="243"/>
    </row>
    <row r="95" spans="1:20" s="35" customFormat="1" ht="15.75" x14ac:dyDescent="0.2">
      <c r="A95" s="241">
        <v>1</v>
      </c>
      <c r="B95" s="242" t="str">
        <f t="shared" si="22"/>
        <v>113</v>
      </c>
      <c r="C95" s="243" t="s">
        <v>13</v>
      </c>
      <c r="D95" s="354" t="s">
        <v>13</v>
      </c>
      <c r="E95" s="244">
        <v>1</v>
      </c>
      <c r="F95" s="245" t="s">
        <v>18</v>
      </c>
      <c r="G95" s="25">
        <f t="shared" ca="1" si="14"/>
        <v>34</v>
      </c>
      <c r="H95" s="26">
        <f ca="1">SUMPRODUCT(--(lop=$B95),--(vung&gt;=8),--(vung&lt;=10),--(ban="TN"))</f>
        <v>0</v>
      </c>
      <c r="I95" s="27">
        <f t="shared" ca="1" si="16"/>
        <v>0</v>
      </c>
      <c r="J95" s="28">
        <f ca="1">SUMPRODUCT(--(lop=$B95),--(vung&gt;=6.5),--(vung&lt;8),--(ban="TN"))</f>
        <v>0</v>
      </c>
      <c r="K95" s="27">
        <f t="shared" ca="1" si="17"/>
        <v>0</v>
      </c>
      <c r="L95" s="28">
        <f ca="1">SUMPRODUCT(--(lop=$B95),--(vung&gt;=5),--(vung&lt;6.5),--(ban="TN"))</f>
        <v>0</v>
      </c>
      <c r="M95" s="27">
        <f t="shared" ca="1" si="18"/>
        <v>0</v>
      </c>
      <c r="N95" s="28">
        <f ca="1">SUMPRODUCT(--(lop=$B95),--(vung&gt;=3.5),--(vung&lt;5),--(ban="TN"))</f>
        <v>0</v>
      </c>
      <c r="O95" s="29">
        <f t="shared" ca="1" si="19"/>
        <v>0</v>
      </c>
      <c r="P95" s="28">
        <f ca="1">SUMPRODUCT(--(lop=$B95),--(vung&gt;=0),--(vung&lt;3.5),--(ban="TN"))</f>
        <v>34</v>
      </c>
      <c r="Q95" s="27">
        <f t="shared" ca="1" si="20"/>
        <v>100</v>
      </c>
      <c r="R95" s="28">
        <f t="shared" ca="1" si="15"/>
        <v>0</v>
      </c>
      <c r="S95" s="27">
        <f t="shared" ca="1" si="21"/>
        <v>0</v>
      </c>
      <c r="T95" s="243"/>
    </row>
    <row r="96" spans="1:20" s="35" customFormat="1" ht="15.75" x14ac:dyDescent="0.2">
      <c r="A96" s="241">
        <v>1</v>
      </c>
      <c r="B96" s="242" t="str">
        <f t="shared" si="22"/>
        <v>113</v>
      </c>
      <c r="C96" s="243" t="s">
        <v>13</v>
      </c>
      <c r="D96" s="354"/>
      <c r="E96" s="244">
        <v>2</v>
      </c>
      <c r="F96" s="245" t="s">
        <v>1494</v>
      </c>
      <c r="G96" s="25">
        <f t="shared" ca="1" si="14"/>
        <v>34</v>
      </c>
      <c r="H96" s="26">
        <f ca="1">SUMPRODUCT(--(lop=$B96),--(vung&gt;=8),--(vung&lt;=10),--(ban="TN"))</f>
        <v>0</v>
      </c>
      <c r="I96" s="27">
        <f t="shared" ca="1" si="16"/>
        <v>0</v>
      </c>
      <c r="J96" s="28">
        <f ca="1">SUMPRODUCT(--(lop=$B96),--(vung&gt;=6.5),--(vung&lt;8),--(ban="TN"))</f>
        <v>0</v>
      </c>
      <c r="K96" s="27">
        <f t="shared" ca="1" si="17"/>
        <v>0</v>
      </c>
      <c r="L96" s="28">
        <f ca="1">SUMPRODUCT(--(lop=$B96),--(vung&gt;=5),--(vung&lt;6.5),--(ban="TN"))</f>
        <v>0</v>
      </c>
      <c r="M96" s="27">
        <f t="shared" ca="1" si="18"/>
        <v>0</v>
      </c>
      <c r="N96" s="28">
        <f ca="1">SUMPRODUCT(--(lop=$B96),--(vung&gt;=3.5),--(vung&lt;5),--(ban="TN"))</f>
        <v>0</v>
      </c>
      <c r="O96" s="29">
        <f t="shared" ca="1" si="19"/>
        <v>0</v>
      </c>
      <c r="P96" s="28">
        <f ca="1">SUMPRODUCT(--(lop=$B96),--(vung&gt;=0),--(vung&lt;3.5),--(ban="TN"))</f>
        <v>34</v>
      </c>
      <c r="Q96" s="27">
        <f t="shared" ca="1" si="20"/>
        <v>100</v>
      </c>
      <c r="R96" s="28">
        <f t="shared" ca="1" si="15"/>
        <v>0</v>
      </c>
      <c r="S96" s="27">
        <f t="shared" ca="1" si="21"/>
        <v>0</v>
      </c>
      <c r="T96" s="243"/>
    </row>
    <row r="97" spans="1:20" s="35" customFormat="1" ht="15.75" x14ac:dyDescent="0.2">
      <c r="A97" s="241">
        <v>1</v>
      </c>
      <c r="B97" s="242" t="str">
        <f t="shared" si="22"/>
        <v>113</v>
      </c>
      <c r="C97" s="243" t="s">
        <v>13</v>
      </c>
      <c r="D97" s="354"/>
      <c r="E97" s="244">
        <v>3</v>
      </c>
      <c r="F97" s="245" t="s">
        <v>36</v>
      </c>
      <c r="G97" s="25">
        <f t="shared" ca="1" si="14"/>
        <v>34</v>
      </c>
      <c r="H97" s="26">
        <f ca="1">SUMPRODUCT(--(lop=$B97),--(vung&gt;=8),--(vung&lt;=10),--(ban="TN"))</f>
        <v>0</v>
      </c>
      <c r="I97" s="27">
        <f t="shared" ca="1" si="16"/>
        <v>0</v>
      </c>
      <c r="J97" s="28">
        <f ca="1">SUMPRODUCT(--(lop=$B97),--(vung&gt;=6.5),--(vung&lt;8),--(ban="TN"))</f>
        <v>0</v>
      </c>
      <c r="K97" s="27">
        <f t="shared" ca="1" si="17"/>
        <v>0</v>
      </c>
      <c r="L97" s="28">
        <f ca="1">SUMPRODUCT(--(lop=$B97),--(vung&gt;=5),--(vung&lt;6.5),--(ban="TN"))</f>
        <v>0</v>
      </c>
      <c r="M97" s="27">
        <f t="shared" ca="1" si="18"/>
        <v>0</v>
      </c>
      <c r="N97" s="28">
        <f ca="1">SUMPRODUCT(--(lop=$B97),--(vung&gt;=3.5),--(vung&lt;5),--(ban="TN"))</f>
        <v>0</v>
      </c>
      <c r="O97" s="29">
        <f t="shared" ca="1" si="19"/>
        <v>0</v>
      </c>
      <c r="P97" s="30">
        <f ca="1">SUMPRODUCT(--(lop=$B97),--(vung&gt;=0),--(vung&lt;3.5),--(ban="TN"))</f>
        <v>34</v>
      </c>
      <c r="Q97" s="27">
        <f t="shared" ca="1" si="20"/>
        <v>100</v>
      </c>
      <c r="R97" s="28">
        <f t="shared" ca="1" si="15"/>
        <v>0</v>
      </c>
      <c r="S97" s="27">
        <f t="shared" ca="1" si="21"/>
        <v>0</v>
      </c>
      <c r="T97" s="243"/>
    </row>
    <row r="98" spans="1:20" s="35" customFormat="1" ht="15.75" x14ac:dyDescent="0.2">
      <c r="A98" s="241">
        <v>1</v>
      </c>
      <c r="B98" s="242" t="str">
        <f t="shared" si="22"/>
        <v>113</v>
      </c>
      <c r="C98" s="243" t="s">
        <v>13</v>
      </c>
      <c r="D98" s="354"/>
      <c r="E98" s="244">
        <v>4</v>
      </c>
      <c r="F98" s="245" t="s">
        <v>276</v>
      </c>
      <c r="G98" s="25">
        <f t="shared" ca="1" si="14"/>
        <v>34</v>
      </c>
      <c r="H98" s="26">
        <f ca="1">SUMPRODUCT(--(lop=$B98),--(vung&gt;=8),--(vung&lt;=10),--(ban="TN"))</f>
        <v>0</v>
      </c>
      <c r="I98" s="27">
        <f t="shared" ca="1" si="16"/>
        <v>0</v>
      </c>
      <c r="J98" s="28">
        <f ca="1">SUMPRODUCT(--(lop=$B98),--(vung&gt;=6.5),--(vung&lt;8),--(ban="TN"))</f>
        <v>0</v>
      </c>
      <c r="K98" s="27">
        <f t="shared" ca="1" si="17"/>
        <v>0</v>
      </c>
      <c r="L98" s="28">
        <f ca="1">SUMPRODUCT(--(lop=$B98),--(vung&gt;=5),--(vung&lt;6.5),--(ban="TN"))</f>
        <v>0</v>
      </c>
      <c r="M98" s="27">
        <f t="shared" ca="1" si="18"/>
        <v>0</v>
      </c>
      <c r="N98" s="28">
        <f ca="1">SUMPRODUCT(--(lop=$B98),--(vung&gt;=3.5),--(vung&lt;5),--(ban="TN"))</f>
        <v>0</v>
      </c>
      <c r="O98" s="29">
        <f t="shared" ca="1" si="19"/>
        <v>0</v>
      </c>
      <c r="P98" s="30">
        <f ca="1">SUMPRODUCT(--(lop=$B98),--(vung&gt;=0),--(vung&lt;3.5),--(ban="TN"))</f>
        <v>34</v>
      </c>
      <c r="Q98" s="27">
        <f t="shared" ca="1" si="20"/>
        <v>100</v>
      </c>
      <c r="R98" s="28">
        <f t="shared" ca="1" si="15"/>
        <v>0</v>
      </c>
      <c r="S98" s="27">
        <f t="shared" ca="1" si="21"/>
        <v>0</v>
      </c>
      <c r="T98" s="243"/>
    </row>
    <row r="99" spans="1:20" s="35" customFormat="1" ht="15.75" x14ac:dyDescent="0.2">
      <c r="A99" s="241">
        <v>1</v>
      </c>
      <c r="B99" s="242" t="str">
        <f t="shared" si="22"/>
        <v>113</v>
      </c>
      <c r="C99" s="243" t="s">
        <v>13</v>
      </c>
      <c r="D99" s="354"/>
      <c r="E99" s="244">
        <v>1</v>
      </c>
      <c r="F99" s="245" t="s">
        <v>19</v>
      </c>
      <c r="G99" s="25">
        <f t="shared" ca="1" si="14"/>
        <v>8</v>
      </c>
      <c r="H99" s="26">
        <f ca="1">SUMPRODUCT(--(lop=$B99),--(vung&gt;=8),--(vung&lt;=10),--(ban="xh"))</f>
        <v>0</v>
      </c>
      <c r="I99" s="27">
        <f t="shared" ca="1" si="16"/>
        <v>0</v>
      </c>
      <c r="J99" s="28">
        <f ca="1">SUMPRODUCT(--(lop=$B99),--(vung&gt;=6.5),--(vung&lt;8),--(ban="xh"))</f>
        <v>0</v>
      </c>
      <c r="K99" s="27">
        <f t="shared" ca="1" si="17"/>
        <v>0</v>
      </c>
      <c r="L99" s="28">
        <f ca="1">SUMPRODUCT(--(lop=$B99),--(vung&gt;=5),--(vung&lt;6.5),--(ban="xh"))</f>
        <v>0</v>
      </c>
      <c r="M99" s="27">
        <f t="shared" ca="1" si="18"/>
        <v>0</v>
      </c>
      <c r="N99" s="28">
        <f ca="1">SUMPRODUCT(--(lop=$B99),--(vung&gt;=3.5),--(vung&lt;5),--(ban="xh"))</f>
        <v>0</v>
      </c>
      <c r="O99" s="29">
        <f t="shared" ca="1" si="19"/>
        <v>0</v>
      </c>
      <c r="P99" s="28">
        <f ca="1">SUMPRODUCT(--(lop=$B99),--(vung&gt;=0),--(vung&lt;3.5),--(ban="xh"))</f>
        <v>8</v>
      </c>
      <c r="Q99" s="27">
        <f t="shared" ca="1" si="20"/>
        <v>100</v>
      </c>
      <c r="R99" s="28">
        <f t="shared" ca="1" si="15"/>
        <v>0</v>
      </c>
      <c r="S99" s="27">
        <f t="shared" ca="1" si="21"/>
        <v>0</v>
      </c>
      <c r="T99" s="243"/>
    </row>
    <row r="100" spans="1:20" s="35" customFormat="1" ht="15.75" x14ac:dyDescent="0.2">
      <c r="A100" s="241">
        <v>1</v>
      </c>
      <c r="B100" s="242" t="str">
        <f t="shared" si="22"/>
        <v>113</v>
      </c>
      <c r="C100" s="243" t="s">
        <v>13</v>
      </c>
      <c r="D100" s="354"/>
      <c r="E100" s="244">
        <v>3</v>
      </c>
      <c r="F100" s="245" t="s">
        <v>1493</v>
      </c>
      <c r="G100" s="25">
        <f t="shared" ca="1" si="14"/>
        <v>8</v>
      </c>
      <c r="H100" s="26">
        <f ca="1">SUMPRODUCT(--(lop=$B100),--(vung&gt;=8),--(vung&lt;=10),--(ban="xh"))</f>
        <v>0</v>
      </c>
      <c r="I100" s="27">
        <f t="shared" ca="1" si="16"/>
        <v>0</v>
      </c>
      <c r="J100" s="28">
        <f ca="1">SUMPRODUCT(--(lop=$B100),--(vung&gt;=6.5),--(vung&lt;8),--(ban="xh"))</f>
        <v>0</v>
      </c>
      <c r="K100" s="27">
        <f t="shared" ca="1" si="17"/>
        <v>0</v>
      </c>
      <c r="L100" s="28">
        <f ca="1">SUMPRODUCT(--(lop=$B100),--(vung&gt;=5),--(vung&lt;6.5),--(ban="xh"))</f>
        <v>0</v>
      </c>
      <c r="M100" s="27">
        <f t="shared" ca="1" si="18"/>
        <v>0</v>
      </c>
      <c r="N100" s="28">
        <f ca="1">SUMPRODUCT(--(lop=$B100),--(vung&gt;=3.5),--(vung&lt;5),--(ban="xh"))</f>
        <v>0</v>
      </c>
      <c r="O100" s="29">
        <f t="shared" ca="1" si="19"/>
        <v>0</v>
      </c>
      <c r="P100" s="28">
        <f ca="1">SUMPRODUCT(--(lop=$B100),--(vung&gt;=0),--(vung&lt;3.5),--(ban="xh"))</f>
        <v>8</v>
      </c>
      <c r="Q100" s="27">
        <f t="shared" ca="1" si="20"/>
        <v>100</v>
      </c>
      <c r="R100" s="28">
        <f t="shared" ca="1" si="15"/>
        <v>0</v>
      </c>
      <c r="S100" s="27">
        <f t="shared" ca="1" si="21"/>
        <v>0</v>
      </c>
      <c r="T100" s="243"/>
    </row>
    <row r="101" spans="1:20" s="35" customFormat="1" ht="15.75" x14ac:dyDescent="0.2">
      <c r="A101" s="241">
        <v>1</v>
      </c>
      <c r="B101" s="242" t="str">
        <f t="shared" si="22"/>
        <v>113</v>
      </c>
      <c r="C101" s="243" t="s">
        <v>13</v>
      </c>
      <c r="D101" s="354"/>
      <c r="E101" s="244">
        <v>4</v>
      </c>
      <c r="F101" s="245" t="s">
        <v>1495</v>
      </c>
      <c r="G101" s="25">
        <f t="shared" ca="1" si="14"/>
        <v>8</v>
      </c>
      <c r="H101" s="26">
        <f ca="1">SUMPRODUCT(--(lop=$B101),--(vung&gt;=8),--(vung&lt;=10),--(ban="xh"))</f>
        <v>0</v>
      </c>
      <c r="I101" s="27">
        <f t="shared" ca="1" si="16"/>
        <v>0</v>
      </c>
      <c r="J101" s="28">
        <f ca="1">SUMPRODUCT(--(lop=$B101),--(vung&gt;=6.5),--(vung&lt;8),--(ban="xh"))</f>
        <v>0</v>
      </c>
      <c r="K101" s="27">
        <f t="shared" ca="1" si="17"/>
        <v>0</v>
      </c>
      <c r="L101" s="28">
        <f ca="1">SUMPRODUCT(--(lop=$B101),--(vung&gt;=5),--(vung&lt;6.5),--(ban="xh"))</f>
        <v>0</v>
      </c>
      <c r="M101" s="27">
        <f t="shared" ca="1" si="18"/>
        <v>0</v>
      </c>
      <c r="N101" s="28">
        <f ca="1">SUMPRODUCT(--(lop=$B101),--(vung&gt;=3.5),--(vung&lt;5),--(ban="xh"))</f>
        <v>0</v>
      </c>
      <c r="O101" s="29">
        <f t="shared" ca="1" si="19"/>
        <v>0</v>
      </c>
      <c r="P101" s="28">
        <f ca="1">SUMPRODUCT(--(lop=$B101),--(vung&gt;=0),--(vung&lt;3.5),--(ban="xh"))</f>
        <v>8</v>
      </c>
      <c r="Q101" s="27">
        <f t="shared" ca="1" si="20"/>
        <v>100</v>
      </c>
      <c r="R101" s="28">
        <f t="shared" ca="1" si="15"/>
        <v>0</v>
      </c>
      <c r="S101" s="27">
        <f t="shared" ca="1" si="21"/>
        <v>0</v>
      </c>
      <c r="T101" s="243"/>
    </row>
    <row r="102" spans="1:20" s="35" customFormat="1" ht="15.75" x14ac:dyDescent="0.2">
      <c r="A102" s="241">
        <v>1</v>
      </c>
      <c r="B102" s="242" t="str">
        <f t="shared" si="22"/>
        <v>113</v>
      </c>
      <c r="C102" s="243" t="s">
        <v>13</v>
      </c>
      <c r="D102" s="354"/>
      <c r="E102" s="244">
        <v>2</v>
      </c>
      <c r="F102" s="245" t="s">
        <v>23</v>
      </c>
      <c r="G102" s="25">
        <f t="shared" ca="1" si="14"/>
        <v>8</v>
      </c>
      <c r="H102" s="26">
        <f ca="1">SUMPRODUCT(--(lop=$B102),--(vung&gt;=8),--(vung&lt;=10),--(ban="xh"))</f>
        <v>0</v>
      </c>
      <c r="I102" s="27">
        <f t="shared" ca="1" si="16"/>
        <v>0</v>
      </c>
      <c r="J102" s="28">
        <f ca="1">SUMPRODUCT(--(lop=$B102),--(vung&gt;=6.5),--(vung&lt;8),--(ban="xh"))</f>
        <v>0</v>
      </c>
      <c r="K102" s="27">
        <f t="shared" ca="1" si="17"/>
        <v>0</v>
      </c>
      <c r="L102" s="28">
        <f ca="1">SUMPRODUCT(--(lop=$B102),--(vung&gt;=5),--(vung&lt;6.5),--(ban="xh"))</f>
        <v>0</v>
      </c>
      <c r="M102" s="27">
        <f t="shared" ca="1" si="18"/>
        <v>0</v>
      </c>
      <c r="N102" s="28">
        <f ca="1">SUMPRODUCT(--(lop=$B102),--(vung&gt;=3.5),--(vung&lt;5),--(ban="xh"))</f>
        <v>0</v>
      </c>
      <c r="O102" s="29">
        <f t="shared" ca="1" si="19"/>
        <v>0</v>
      </c>
      <c r="P102" s="28">
        <f ca="1">SUMPRODUCT(--(lop=$B102),--(vung&gt;=0),--(vung&lt;3.5),--(ban="xh"))</f>
        <v>8</v>
      </c>
      <c r="Q102" s="27">
        <f t="shared" ca="1" si="20"/>
        <v>100</v>
      </c>
      <c r="R102" s="28">
        <f t="shared" ca="1" si="15"/>
        <v>0</v>
      </c>
      <c r="S102" s="27">
        <f t="shared" ca="1" si="21"/>
        <v>0</v>
      </c>
      <c r="T102" s="243"/>
    </row>
    <row r="103" spans="1:20" s="35" customFormat="1" ht="15.75" x14ac:dyDescent="0.2">
      <c r="A103" s="241">
        <v>1</v>
      </c>
      <c r="B103" s="242" t="str">
        <f t="shared" si="22"/>
        <v>113</v>
      </c>
      <c r="C103" s="243" t="s">
        <v>13</v>
      </c>
      <c r="D103" s="354"/>
      <c r="E103" s="244">
        <v>5</v>
      </c>
      <c r="F103" s="245" t="s">
        <v>1492</v>
      </c>
      <c r="G103" s="25">
        <f t="shared" ca="1" si="14"/>
        <v>8</v>
      </c>
      <c r="H103" s="26">
        <f ca="1">SUMPRODUCT(--(lop=$B103),--(vung&gt;=8),--(vung&lt;=10),--(ban="xh"))</f>
        <v>0</v>
      </c>
      <c r="I103" s="27">
        <f t="shared" ca="1" si="16"/>
        <v>0</v>
      </c>
      <c r="J103" s="28">
        <f ca="1">SUMPRODUCT(--(lop=$B103),--(vung&gt;=6.5),--(vung&lt;8),--(ban="TN"))</f>
        <v>0</v>
      </c>
      <c r="K103" s="27">
        <f t="shared" ca="1" si="17"/>
        <v>0</v>
      </c>
      <c r="L103" s="28">
        <f ca="1">SUMPRODUCT(--(lop=$B103),--(vung&gt;=5),--(vung&lt;6.5),--(ban="xh"))</f>
        <v>0</v>
      </c>
      <c r="M103" s="27">
        <f t="shared" ca="1" si="18"/>
        <v>0</v>
      </c>
      <c r="N103" s="28">
        <f ca="1">SUMPRODUCT(--(lop=$B103),--(vung&gt;=3.5),--(vung&lt;5),--(ban="xh"))</f>
        <v>0</v>
      </c>
      <c r="O103" s="29">
        <f t="shared" ca="1" si="19"/>
        <v>0</v>
      </c>
      <c r="P103" s="28">
        <f ca="1">SUMPRODUCT(--(lop=$B103),--(vung&gt;=0),--(vung&lt;3.5),--(ban="xh"))</f>
        <v>8</v>
      </c>
      <c r="Q103" s="27">
        <f t="shared" ca="1" si="20"/>
        <v>100</v>
      </c>
      <c r="R103" s="28">
        <f t="shared" ca="1" si="15"/>
        <v>0</v>
      </c>
      <c r="S103" s="27">
        <f t="shared" ca="1" si="21"/>
        <v>0</v>
      </c>
      <c r="T103" s="243"/>
    </row>
    <row r="104" spans="1:20" s="35" customFormat="1" ht="15.75" x14ac:dyDescent="0.2">
      <c r="A104" s="241">
        <v>1</v>
      </c>
      <c r="B104" s="242" t="str">
        <f t="shared" si="22"/>
        <v>114</v>
      </c>
      <c r="C104" s="243" t="s">
        <v>14</v>
      </c>
      <c r="D104" s="354" t="s">
        <v>14</v>
      </c>
      <c r="E104" s="244">
        <v>1</v>
      </c>
      <c r="F104" s="245" t="s">
        <v>18</v>
      </c>
      <c r="G104" s="25">
        <f t="shared" ca="1" si="14"/>
        <v>23</v>
      </c>
      <c r="H104" s="26">
        <f ca="1">SUMPRODUCT(--(lop=$B104),--(vung&gt;=8),--(vung&lt;=10),--(ban="TN"))</f>
        <v>0</v>
      </c>
      <c r="I104" s="27">
        <f t="shared" ca="1" si="16"/>
        <v>0</v>
      </c>
      <c r="J104" s="28">
        <f ca="1">SUMPRODUCT(--(lop=$B104),--(vung&gt;=6.5),--(vung&lt;8),--(ban="TN"))</f>
        <v>0</v>
      </c>
      <c r="K104" s="27">
        <f t="shared" ca="1" si="17"/>
        <v>0</v>
      </c>
      <c r="L104" s="28">
        <f ca="1">SUMPRODUCT(--(lop=$B104),--(vung&gt;=5),--(vung&lt;6.5),--(ban="TN"))</f>
        <v>0</v>
      </c>
      <c r="M104" s="27">
        <f t="shared" ca="1" si="18"/>
        <v>0</v>
      </c>
      <c r="N104" s="28">
        <f ca="1">SUMPRODUCT(--(lop=$B104),--(vung&gt;=3.5),--(vung&lt;5),--(ban="TN"))</f>
        <v>0</v>
      </c>
      <c r="O104" s="29">
        <f t="shared" ca="1" si="19"/>
        <v>0</v>
      </c>
      <c r="P104" s="28">
        <f ca="1">SUMPRODUCT(--(lop=$B104),--(vung&gt;=0),--(vung&lt;3.5),--(ban="TN"))</f>
        <v>23</v>
      </c>
      <c r="Q104" s="27">
        <f t="shared" ca="1" si="20"/>
        <v>100</v>
      </c>
      <c r="R104" s="28">
        <f t="shared" ca="1" si="15"/>
        <v>0</v>
      </c>
      <c r="S104" s="27">
        <f t="shared" ca="1" si="21"/>
        <v>0</v>
      </c>
      <c r="T104" s="243"/>
    </row>
    <row r="105" spans="1:20" s="35" customFormat="1" ht="15.75" x14ac:dyDescent="0.2">
      <c r="A105" s="241">
        <v>1</v>
      </c>
      <c r="B105" s="242" t="str">
        <f t="shared" si="22"/>
        <v>114</v>
      </c>
      <c r="C105" s="243" t="s">
        <v>14</v>
      </c>
      <c r="D105" s="354"/>
      <c r="E105" s="244">
        <v>2</v>
      </c>
      <c r="F105" s="245" t="s">
        <v>1494</v>
      </c>
      <c r="G105" s="25">
        <f t="shared" ca="1" si="14"/>
        <v>23</v>
      </c>
      <c r="H105" s="26">
        <f ca="1">SUMPRODUCT(--(lop=$B105),--(vung&gt;=8),--(vung&lt;=10),--(ban="TN"))</f>
        <v>0</v>
      </c>
      <c r="I105" s="27">
        <f t="shared" ca="1" si="16"/>
        <v>0</v>
      </c>
      <c r="J105" s="28">
        <f ca="1">SUMPRODUCT(--(lop=$B105),--(vung&gt;=6.5),--(vung&lt;8),--(ban="TN"))</f>
        <v>0</v>
      </c>
      <c r="K105" s="27">
        <f t="shared" ca="1" si="17"/>
        <v>0</v>
      </c>
      <c r="L105" s="28">
        <f ca="1">SUMPRODUCT(--(lop=$B105),--(vung&gt;=5),--(vung&lt;6.5),--(ban="TN"))</f>
        <v>0</v>
      </c>
      <c r="M105" s="27">
        <f t="shared" ca="1" si="18"/>
        <v>0</v>
      </c>
      <c r="N105" s="28">
        <f ca="1">SUMPRODUCT(--(lop=$B105),--(vung&gt;=3.5),--(vung&lt;5),--(ban="TN"))</f>
        <v>0</v>
      </c>
      <c r="O105" s="29">
        <f t="shared" ca="1" si="19"/>
        <v>0</v>
      </c>
      <c r="P105" s="28">
        <f ca="1">SUMPRODUCT(--(lop=$B105),--(vung&gt;=0),--(vung&lt;3.5),--(ban="TN"))</f>
        <v>23</v>
      </c>
      <c r="Q105" s="27">
        <f t="shared" ca="1" si="20"/>
        <v>100</v>
      </c>
      <c r="R105" s="28">
        <f t="shared" ca="1" si="15"/>
        <v>0</v>
      </c>
      <c r="S105" s="27">
        <f t="shared" ca="1" si="21"/>
        <v>0</v>
      </c>
      <c r="T105" s="243"/>
    </row>
    <row r="106" spans="1:20" s="35" customFormat="1" ht="15.75" x14ac:dyDescent="0.2">
      <c r="A106" s="241">
        <v>1</v>
      </c>
      <c r="B106" s="242" t="str">
        <f t="shared" si="22"/>
        <v>114</v>
      </c>
      <c r="C106" s="243" t="s">
        <v>14</v>
      </c>
      <c r="D106" s="354"/>
      <c r="E106" s="244">
        <v>3</v>
      </c>
      <c r="F106" s="245" t="s">
        <v>36</v>
      </c>
      <c r="G106" s="25">
        <f t="shared" ca="1" si="14"/>
        <v>23</v>
      </c>
      <c r="H106" s="26">
        <f ca="1">SUMPRODUCT(--(lop=$B106),--(vung&gt;=8),--(vung&lt;=10),--(ban="TN"))</f>
        <v>0</v>
      </c>
      <c r="I106" s="27">
        <f t="shared" ca="1" si="16"/>
        <v>0</v>
      </c>
      <c r="J106" s="28">
        <f ca="1">SUMPRODUCT(--(lop=$B106),--(vung&gt;=6.5),--(vung&lt;8),--(ban="TN"))</f>
        <v>0</v>
      </c>
      <c r="K106" s="27">
        <f t="shared" ca="1" si="17"/>
        <v>0</v>
      </c>
      <c r="L106" s="28">
        <f ca="1">SUMPRODUCT(--(lop=$B106),--(vung&gt;=5),--(vung&lt;6.5),--(ban="TN"))</f>
        <v>0</v>
      </c>
      <c r="M106" s="27">
        <f t="shared" ca="1" si="18"/>
        <v>0</v>
      </c>
      <c r="N106" s="28">
        <f ca="1">SUMPRODUCT(--(lop=$B106),--(vung&gt;=3.5),--(vung&lt;5),--(ban="TN"))</f>
        <v>0</v>
      </c>
      <c r="O106" s="29">
        <f t="shared" ca="1" si="19"/>
        <v>0</v>
      </c>
      <c r="P106" s="30">
        <f ca="1">SUMPRODUCT(--(lop=$B106),--(vung&gt;=0),--(vung&lt;3.5),--(ban="TN"))</f>
        <v>23</v>
      </c>
      <c r="Q106" s="27">
        <f t="shared" ca="1" si="20"/>
        <v>100</v>
      </c>
      <c r="R106" s="28">
        <f t="shared" ca="1" si="15"/>
        <v>0</v>
      </c>
      <c r="S106" s="27">
        <f t="shared" ca="1" si="21"/>
        <v>0</v>
      </c>
      <c r="T106" s="243"/>
    </row>
    <row r="107" spans="1:20" s="35" customFormat="1" ht="15.75" x14ac:dyDescent="0.2">
      <c r="A107" s="241">
        <v>1</v>
      </c>
      <c r="B107" s="242" t="str">
        <f t="shared" si="22"/>
        <v>114</v>
      </c>
      <c r="C107" s="243" t="s">
        <v>14</v>
      </c>
      <c r="D107" s="354"/>
      <c r="E107" s="244">
        <v>4</v>
      </c>
      <c r="F107" s="245" t="s">
        <v>276</v>
      </c>
      <c r="G107" s="25">
        <f t="shared" ca="1" si="14"/>
        <v>23</v>
      </c>
      <c r="H107" s="26">
        <f ca="1">SUMPRODUCT(--(lop=$B107),--(vung&gt;=8),--(vung&lt;=10),--(ban="TN"))</f>
        <v>0</v>
      </c>
      <c r="I107" s="27">
        <f t="shared" ca="1" si="16"/>
        <v>0</v>
      </c>
      <c r="J107" s="28">
        <f ca="1">SUMPRODUCT(--(lop=$B107),--(vung&gt;=6.5),--(vung&lt;8),--(ban="TN"))</f>
        <v>0</v>
      </c>
      <c r="K107" s="27">
        <f t="shared" ca="1" si="17"/>
        <v>0</v>
      </c>
      <c r="L107" s="28">
        <f ca="1">SUMPRODUCT(--(lop=$B107),--(vung&gt;=5),--(vung&lt;6.5),--(ban="TN"))</f>
        <v>0</v>
      </c>
      <c r="M107" s="27">
        <f t="shared" ca="1" si="18"/>
        <v>0</v>
      </c>
      <c r="N107" s="28">
        <f ca="1">SUMPRODUCT(--(lop=$B107),--(vung&gt;=3.5),--(vung&lt;5),--(ban="TN"))</f>
        <v>0</v>
      </c>
      <c r="O107" s="29">
        <f t="shared" ca="1" si="19"/>
        <v>0</v>
      </c>
      <c r="P107" s="30">
        <f ca="1">SUMPRODUCT(--(lop=$B107),--(vung&gt;=0),--(vung&lt;3.5),--(ban="TN"))</f>
        <v>23</v>
      </c>
      <c r="Q107" s="27">
        <f t="shared" ca="1" si="20"/>
        <v>100</v>
      </c>
      <c r="R107" s="28">
        <f t="shared" ca="1" si="15"/>
        <v>0</v>
      </c>
      <c r="S107" s="27">
        <f t="shared" ca="1" si="21"/>
        <v>0</v>
      </c>
      <c r="T107" s="243"/>
    </row>
    <row r="108" spans="1:20" s="35" customFormat="1" ht="15.75" x14ac:dyDescent="0.2">
      <c r="A108" s="241">
        <v>1</v>
      </c>
      <c r="B108" s="242" t="str">
        <f t="shared" si="22"/>
        <v>114</v>
      </c>
      <c r="C108" s="243" t="s">
        <v>14</v>
      </c>
      <c r="D108" s="354"/>
      <c r="E108" s="244">
        <v>1</v>
      </c>
      <c r="F108" s="245" t="s">
        <v>19</v>
      </c>
      <c r="G108" s="25">
        <f t="shared" ca="1" si="14"/>
        <v>15</v>
      </c>
      <c r="H108" s="26">
        <f ca="1">SUMPRODUCT(--(lop=$B108),--(vung&gt;=8),--(vung&lt;=10),--(ban="xh"))</f>
        <v>0</v>
      </c>
      <c r="I108" s="27">
        <f t="shared" ca="1" si="16"/>
        <v>0</v>
      </c>
      <c r="J108" s="28">
        <f ca="1">SUMPRODUCT(--(lop=$B108),--(vung&gt;=6.5),--(vung&lt;8),--(ban="xh"))</f>
        <v>0</v>
      </c>
      <c r="K108" s="27">
        <f t="shared" ca="1" si="17"/>
        <v>0</v>
      </c>
      <c r="L108" s="28">
        <f ca="1">SUMPRODUCT(--(lop=$B108),--(vung&gt;=5),--(vung&lt;6.5),--(ban="xh"))</f>
        <v>0</v>
      </c>
      <c r="M108" s="27">
        <f t="shared" ca="1" si="18"/>
        <v>0</v>
      </c>
      <c r="N108" s="28">
        <f ca="1">SUMPRODUCT(--(lop=$B108),--(vung&gt;=3.5),--(vung&lt;5),--(ban="xh"))</f>
        <v>0</v>
      </c>
      <c r="O108" s="29">
        <f t="shared" ca="1" si="19"/>
        <v>0</v>
      </c>
      <c r="P108" s="28">
        <f ca="1">SUMPRODUCT(--(lop=$B108),--(vung&gt;=0),--(vung&lt;3.5),--(ban="xh"))</f>
        <v>15</v>
      </c>
      <c r="Q108" s="27">
        <f t="shared" ca="1" si="20"/>
        <v>100</v>
      </c>
      <c r="R108" s="28">
        <f t="shared" ca="1" si="15"/>
        <v>0</v>
      </c>
      <c r="S108" s="27">
        <f t="shared" ca="1" si="21"/>
        <v>0</v>
      </c>
      <c r="T108" s="243"/>
    </row>
    <row r="109" spans="1:20" s="35" customFormat="1" ht="15.75" x14ac:dyDescent="0.2">
      <c r="A109" s="241">
        <v>1</v>
      </c>
      <c r="B109" s="242" t="str">
        <f t="shared" si="22"/>
        <v>114</v>
      </c>
      <c r="C109" s="243" t="s">
        <v>14</v>
      </c>
      <c r="D109" s="354"/>
      <c r="E109" s="244">
        <v>3</v>
      </c>
      <c r="F109" s="245" t="s">
        <v>1493</v>
      </c>
      <c r="G109" s="25">
        <f t="shared" ca="1" si="14"/>
        <v>15</v>
      </c>
      <c r="H109" s="26">
        <f ca="1">SUMPRODUCT(--(lop=$B109),--(vung&gt;=8),--(vung&lt;=10),--(ban="xh"))</f>
        <v>0</v>
      </c>
      <c r="I109" s="27">
        <f t="shared" ca="1" si="16"/>
        <v>0</v>
      </c>
      <c r="J109" s="28">
        <f ca="1">SUMPRODUCT(--(lop=$B109),--(vung&gt;=6.5),--(vung&lt;8),--(ban="xh"))</f>
        <v>0</v>
      </c>
      <c r="K109" s="27">
        <f t="shared" ca="1" si="17"/>
        <v>0</v>
      </c>
      <c r="L109" s="28">
        <f ca="1">SUMPRODUCT(--(lop=$B109),--(vung&gt;=5),--(vung&lt;6.5),--(ban="xh"))</f>
        <v>0</v>
      </c>
      <c r="M109" s="27">
        <f t="shared" ca="1" si="18"/>
        <v>0</v>
      </c>
      <c r="N109" s="28">
        <f ca="1">SUMPRODUCT(--(lop=$B109),--(vung&gt;=3.5),--(vung&lt;5),--(ban="xh"))</f>
        <v>0</v>
      </c>
      <c r="O109" s="29">
        <f t="shared" ca="1" si="19"/>
        <v>0</v>
      </c>
      <c r="P109" s="28">
        <f ca="1">SUMPRODUCT(--(lop=$B109),--(vung&gt;=0),--(vung&lt;3.5),--(ban="xh"))</f>
        <v>15</v>
      </c>
      <c r="Q109" s="27">
        <f t="shared" ca="1" si="20"/>
        <v>100</v>
      </c>
      <c r="R109" s="28">
        <f t="shared" ca="1" si="15"/>
        <v>0</v>
      </c>
      <c r="S109" s="27">
        <f t="shared" ca="1" si="21"/>
        <v>0</v>
      </c>
      <c r="T109" s="243"/>
    </row>
    <row r="110" spans="1:20" s="35" customFormat="1" ht="15.75" x14ac:dyDescent="0.2">
      <c r="A110" s="241">
        <v>1</v>
      </c>
      <c r="B110" s="242" t="str">
        <f t="shared" si="22"/>
        <v>114</v>
      </c>
      <c r="C110" s="243" t="s">
        <v>14</v>
      </c>
      <c r="D110" s="354"/>
      <c r="E110" s="244">
        <v>4</v>
      </c>
      <c r="F110" s="245" t="s">
        <v>1495</v>
      </c>
      <c r="G110" s="25">
        <f t="shared" ca="1" si="14"/>
        <v>15</v>
      </c>
      <c r="H110" s="26">
        <f ca="1">SUMPRODUCT(--(lop=$B110),--(vung&gt;=8),--(vung&lt;=10),--(ban="xh"))</f>
        <v>0</v>
      </c>
      <c r="I110" s="27">
        <f t="shared" ca="1" si="16"/>
        <v>0</v>
      </c>
      <c r="J110" s="28">
        <f ca="1">SUMPRODUCT(--(lop=$B110),--(vung&gt;=6.5),--(vung&lt;8),--(ban="xh"))</f>
        <v>0</v>
      </c>
      <c r="K110" s="27">
        <f t="shared" ca="1" si="17"/>
        <v>0</v>
      </c>
      <c r="L110" s="28">
        <f ca="1">SUMPRODUCT(--(lop=$B110),--(vung&gt;=5),--(vung&lt;6.5),--(ban="xh"))</f>
        <v>0</v>
      </c>
      <c r="M110" s="27">
        <f t="shared" ca="1" si="18"/>
        <v>0</v>
      </c>
      <c r="N110" s="28">
        <f ca="1">SUMPRODUCT(--(lop=$B110),--(vung&gt;=3.5),--(vung&lt;5),--(ban="xh"))</f>
        <v>0</v>
      </c>
      <c r="O110" s="29">
        <f t="shared" ca="1" si="19"/>
        <v>0</v>
      </c>
      <c r="P110" s="28">
        <f ca="1">SUMPRODUCT(--(lop=$B110),--(vung&gt;=0),--(vung&lt;3.5),--(ban="xh"))</f>
        <v>15</v>
      </c>
      <c r="Q110" s="27">
        <f t="shared" ca="1" si="20"/>
        <v>100</v>
      </c>
      <c r="R110" s="28">
        <f t="shared" ca="1" si="15"/>
        <v>0</v>
      </c>
      <c r="S110" s="27">
        <f t="shared" ca="1" si="21"/>
        <v>0</v>
      </c>
      <c r="T110" s="243"/>
    </row>
    <row r="111" spans="1:20" s="35" customFormat="1" ht="15.75" x14ac:dyDescent="0.2">
      <c r="A111" s="241">
        <v>1</v>
      </c>
      <c r="B111" s="242" t="str">
        <f t="shared" si="22"/>
        <v>114</v>
      </c>
      <c r="C111" s="243" t="s">
        <v>14</v>
      </c>
      <c r="D111" s="354"/>
      <c r="E111" s="244">
        <v>2</v>
      </c>
      <c r="F111" s="245" t="s">
        <v>23</v>
      </c>
      <c r="G111" s="25">
        <f t="shared" ca="1" si="14"/>
        <v>15</v>
      </c>
      <c r="H111" s="26">
        <f ca="1">SUMPRODUCT(--(lop=$B111),--(vung&gt;=8),--(vung&lt;=10),--(ban="xh"))</f>
        <v>0</v>
      </c>
      <c r="I111" s="27">
        <f t="shared" ca="1" si="16"/>
        <v>0</v>
      </c>
      <c r="J111" s="28">
        <f ca="1">SUMPRODUCT(--(lop=$B111),--(vung&gt;=6.5),--(vung&lt;8),--(ban="xh"))</f>
        <v>0</v>
      </c>
      <c r="K111" s="27">
        <f t="shared" ca="1" si="17"/>
        <v>0</v>
      </c>
      <c r="L111" s="28">
        <f ca="1">SUMPRODUCT(--(lop=$B111),--(vung&gt;=5),--(vung&lt;6.5),--(ban="xh"))</f>
        <v>0</v>
      </c>
      <c r="M111" s="27">
        <f t="shared" ca="1" si="18"/>
        <v>0</v>
      </c>
      <c r="N111" s="28">
        <f ca="1">SUMPRODUCT(--(lop=$B111),--(vung&gt;=3.5),--(vung&lt;5),--(ban="xh"))</f>
        <v>0</v>
      </c>
      <c r="O111" s="29">
        <f t="shared" ca="1" si="19"/>
        <v>0</v>
      </c>
      <c r="P111" s="28">
        <f ca="1">SUMPRODUCT(--(lop=$B111),--(vung&gt;=0),--(vung&lt;3.5),--(ban="xh"))</f>
        <v>15</v>
      </c>
      <c r="Q111" s="27">
        <f t="shared" ca="1" si="20"/>
        <v>100</v>
      </c>
      <c r="R111" s="28">
        <f t="shared" ca="1" si="15"/>
        <v>0</v>
      </c>
      <c r="S111" s="27">
        <f t="shared" ca="1" si="21"/>
        <v>0</v>
      </c>
      <c r="T111" s="243"/>
    </row>
    <row r="112" spans="1:20" s="35" customFormat="1" ht="15.75" x14ac:dyDescent="0.2">
      <c r="A112" s="241">
        <v>1</v>
      </c>
      <c r="B112" s="242" t="str">
        <f t="shared" si="22"/>
        <v>114</v>
      </c>
      <c r="C112" s="243" t="s">
        <v>14</v>
      </c>
      <c r="D112" s="354"/>
      <c r="E112" s="244">
        <v>5</v>
      </c>
      <c r="F112" s="245" t="s">
        <v>1492</v>
      </c>
      <c r="G112" s="25">
        <f t="shared" ca="1" si="14"/>
        <v>15</v>
      </c>
      <c r="H112" s="26">
        <f ca="1">SUMPRODUCT(--(lop=$B112),--(vung&gt;=8),--(vung&lt;=10),--(ban="xh"))</f>
        <v>0</v>
      </c>
      <c r="I112" s="27">
        <f t="shared" ca="1" si="16"/>
        <v>0</v>
      </c>
      <c r="J112" s="28">
        <f ca="1">SUMPRODUCT(--(lop=$B112),--(vung&gt;=6.5),--(vung&lt;8),--(ban="TN"))</f>
        <v>0</v>
      </c>
      <c r="K112" s="27">
        <f t="shared" ca="1" si="17"/>
        <v>0</v>
      </c>
      <c r="L112" s="28">
        <f ca="1">SUMPRODUCT(--(lop=$B112),--(vung&gt;=5),--(vung&lt;6.5),--(ban="xh"))</f>
        <v>0</v>
      </c>
      <c r="M112" s="27">
        <f t="shared" ca="1" si="18"/>
        <v>0</v>
      </c>
      <c r="N112" s="28">
        <f ca="1">SUMPRODUCT(--(lop=$B112),--(vung&gt;=3.5),--(vung&lt;5),--(ban="xh"))</f>
        <v>0</v>
      </c>
      <c r="O112" s="29">
        <f t="shared" ca="1" si="19"/>
        <v>0</v>
      </c>
      <c r="P112" s="28">
        <f ca="1">SUMPRODUCT(--(lop=$B112),--(vung&gt;=0),--(vung&lt;3.5),--(ban="xh"))</f>
        <v>15</v>
      </c>
      <c r="Q112" s="27">
        <f t="shared" ca="1" si="20"/>
        <v>100</v>
      </c>
      <c r="R112" s="28">
        <f t="shared" ca="1" si="15"/>
        <v>0</v>
      </c>
      <c r="S112" s="27">
        <f t="shared" ca="1" si="21"/>
        <v>0</v>
      </c>
      <c r="T112" s="243"/>
    </row>
    <row r="113" spans="1:20" s="35" customFormat="1" ht="15.75" x14ac:dyDescent="0.2">
      <c r="A113" s="241">
        <v>1</v>
      </c>
      <c r="B113" s="242" t="str">
        <f t="shared" si="22"/>
        <v>115</v>
      </c>
      <c r="C113" s="243" t="s">
        <v>12</v>
      </c>
      <c r="D113" s="354" t="s">
        <v>12</v>
      </c>
      <c r="E113" s="244">
        <v>1</v>
      </c>
      <c r="F113" s="245" t="s">
        <v>18</v>
      </c>
      <c r="G113" s="25">
        <f t="shared" ca="1" si="14"/>
        <v>16</v>
      </c>
      <c r="H113" s="26">
        <f ca="1">SUMPRODUCT(--(lop=$B113),--(vung&gt;=8),--(vung&lt;=10),--(ban="TN"))</f>
        <v>0</v>
      </c>
      <c r="I113" s="27">
        <f t="shared" ca="1" si="16"/>
        <v>0</v>
      </c>
      <c r="J113" s="28">
        <f ca="1">SUMPRODUCT(--(lop=$B113),--(vung&gt;=6.5),--(vung&lt;8),--(ban="TN"))</f>
        <v>0</v>
      </c>
      <c r="K113" s="27">
        <f t="shared" ca="1" si="17"/>
        <v>0</v>
      </c>
      <c r="L113" s="28">
        <f ca="1">SUMPRODUCT(--(lop=$B113),--(vung&gt;=5),--(vung&lt;6.5),--(ban="TN"))</f>
        <v>0</v>
      </c>
      <c r="M113" s="27">
        <f t="shared" ca="1" si="18"/>
        <v>0</v>
      </c>
      <c r="N113" s="28">
        <f ca="1">SUMPRODUCT(--(lop=$B113),--(vung&gt;=3.5),--(vung&lt;5),--(ban="TN"))</f>
        <v>0</v>
      </c>
      <c r="O113" s="29">
        <f t="shared" ca="1" si="19"/>
        <v>0</v>
      </c>
      <c r="P113" s="28">
        <f ca="1">SUMPRODUCT(--(lop=$B113),--(vung&gt;=0),--(vung&lt;3.5),--(ban="TN"))</f>
        <v>16</v>
      </c>
      <c r="Q113" s="27">
        <f t="shared" ca="1" si="20"/>
        <v>100</v>
      </c>
      <c r="R113" s="28">
        <f t="shared" ca="1" si="15"/>
        <v>0</v>
      </c>
      <c r="S113" s="27">
        <f t="shared" ca="1" si="21"/>
        <v>0</v>
      </c>
      <c r="T113" s="243"/>
    </row>
    <row r="114" spans="1:20" s="35" customFormat="1" ht="15.75" x14ac:dyDescent="0.2">
      <c r="A114" s="241">
        <v>1</v>
      </c>
      <c r="B114" s="242" t="str">
        <f t="shared" si="22"/>
        <v>115</v>
      </c>
      <c r="C114" s="243" t="s">
        <v>12</v>
      </c>
      <c r="D114" s="354"/>
      <c r="E114" s="244">
        <v>2</v>
      </c>
      <c r="F114" s="245" t="s">
        <v>1494</v>
      </c>
      <c r="G114" s="25">
        <f t="shared" ca="1" si="14"/>
        <v>16</v>
      </c>
      <c r="H114" s="26">
        <f ca="1">SUMPRODUCT(--(lop=$B114),--(vung&gt;=8),--(vung&lt;=10),--(ban="TN"))</f>
        <v>0</v>
      </c>
      <c r="I114" s="27">
        <f t="shared" ca="1" si="16"/>
        <v>0</v>
      </c>
      <c r="J114" s="28">
        <f ca="1">SUMPRODUCT(--(lop=$B114),--(vung&gt;=6.5),--(vung&lt;8),--(ban="TN"))</f>
        <v>0</v>
      </c>
      <c r="K114" s="27">
        <f t="shared" ca="1" si="17"/>
        <v>0</v>
      </c>
      <c r="L114" s="28">
        <f ca="1">SUMPRODUCT(--(lop=$B114),--(vung&gt;=5),--(vung&lt;6.5),--(ban="TN"))</f>
        <v>0</v>
      </c>
      <c r="M114" s="27">
        <f t="shared" ca="1" si="18"/>
        <v>0</v>
      </c>
      <c r="N114" s="28">
        <f ca="1">SUMPRODUCT(--(lop=$B114),--(vung&gt;=3.5),--(vung&lt;5),--(ban="TN"))</f>
        <v>0</v>
      </c>
      <c r="O114" s="29">
        <f t="shared" ca="1" si="19"/>
        <v>0</v>
      </c>
      <c r="P114" s="28">
        <f ca="1">SUMPRODUCT(--(lop=$B114),--(vung&gt;=0),--(vung&lt;3.5),--(ban="TN"))</f>
        <v>16</v>
      </c>
      <c r="Q114" s="27">
        <f t="shared" ca="1" si="20"/>
        <v>100</v>
      </c>
      <c r="R114" s="28">
        <f t="shared" ca="1" si="15"/>
        <v>0</v>
      </c>
      <c r="S114" s="27">
        <f t="shared" ca="1" si="21"/>
        <v>0</v>
      </c>
      <c r="T114" s="243"/>
    </row>
    <row r="115" spans="1:20" s="35" customFormat="1" ht="15.75" x14ac:dyDescent="0.2">
      <c r="A115" s="241">
        <v>1</v>
      </c>
      <c r="B115" s="242" t="str">
        <f t="shared" si="22"/>
        <v>115</v>
      </c>
      <c r="C115" s="243" t="s">
        <v>12</v>
      </c>
      <c r="D115" s="354"/>
      <c r="E115" s="244">
        <v>3</v>
      </c>
      <c r="F115" s="245" t="s">
        <v>36</v>
      </c>
      <c r="G115" s="25">
        <f t="shared" ca="1" si="14"/>
        <v>16</v>
      </c>
      <c r="H115" s="26">
        <f ca="1">SUMPRODUCT(--(lop=$B115),--(vung&gt;=8),--(vung&lt;=10),--(ban="TN"))</f>
        <v>0</v>
      </c>
      <c r="I115" s="27">
        <f t="shared" ca="1" si="16"/>
        <v>0</v>
      </c>
      <c r="J115" s="28">
        <f ca="1">SUMPRODUCT(--(lop=$B115),--(vung&gt;=6.5),--(vung&lt;8),--(ban="TN"))</f>
        <v>0</v>
      </c>
      <c r="K115" s="27">
        <f t="shared" ca="1" si="17"/>
        <v>0</v>
      </c>
      <c r="L115" s="28">
        <f ca="1">SUMPRODUCT(--(lop=$B115),--(vung&gt;=5),--(vung&lt;6.5),--(ban="TN"))</f>
        <v>0</v>
      </c>
      <c r="M115" s="27">
        <f t="shared" ca="1" si="18"/>
        <v>0</v>
      </c>
      <c r="N115" s="28">
        <f ca="1">SUMPRODUCT(--(lop=$B115),--(vung&gt;=3.5),--(vung&lt;5),--(ban="TN"))</f>
        <v>0</v>
      </c>
      <c r="O115" s="29">
        <f t="shared" ca="1" si="19"/>
        <v>0</v>
      </c>
      <c r="P115" s="30">
        <f ca="1">SUMPRODUCT(--(lop=$B115),--(vung&gt;=0),--(vung&lt;3.5),--(ban="TN"))</f>
        <v>16</v>
      </c>
      <c r="Q115" s="27">
        <f t="shared" ca="1" si="20"/>
        <v>100</v>
      </c>
      <c r="R115" s="28">
        <f t="shared" ca="1" si="15"/>
        <v>0</v>
      </c>
      <c r="S115" s="27">
        <f t="shared" ca="1" si="21"/>
        <v>0</v>
      </c>
      <c r="T115" s="243"/>
    </row>
    <row r="116" spans="1:20" s="35" customFormat="1" ht="15.75" x14ac:dyDescent="0.2">
      <c r="A116" s="241">
        <v>1</v>
      </c>
      <c r="B116" s="242" t="str">
        <f t="shared" si="22"/>
        <v>115</v>
      </c>
      <c r="C116" s="243" t="s">
        <v>12</v>
      </c>
      <c r="D116" s="354"/>
      <c r="E116" s="244">
        <v>4</v>
      </c>
      <c r="F116" s="245" t="s">
        <v>276</v>
      </c>
      <c r="G116" s="25">
        <f t="shared" ca="1" si="14"/>
        <v>16</v>
      </c>
      <c r="H116" s="26">
        <f ca="1">SUMPRODUCT(--(lop=$B116),--(vung&gt;=8),--(vung&lt;=10),--(ban="TN"))</f>
        <v>0</v>
      </c>
      <c r="I116" s="27">
        <f t="shared" ca="1" si="16"/>
        <v>0</v>
      </c>
      <c r="J116" s="28">
        <f ca="1">SUMPRODUCT(--(lop=$B116),--(vung&gt;=6.5),--(vung&lt;8),--(ban="TN"))</f>
        <v>0</v>
      </c>
      <c r="K116" s="27">
        <f t="shared" ca="1" si="17"/>
        <v>0</v>
      </c>
      <c r="L116" s="28">
        <f ca="1">SUMPRODUCT(--(lop=$B116),--(vung&gt;=5),--(vung&lt;6.5),--(ban="TN"))</f>
        <v>0</v>
      </c>
      <c r="M116" s="27">
        <f t="shared" ca="1" si="18"/>
        <v>0</v>
      </c>
      <c r="N116" s="28">
        <f ca="1">SUMPRODUCT(--(lop=$B116),--(vung&gt;=3.5),--(vung&lt;5),--(ban="TN"))</f>
        <v>0</v>
      </c>
      <c r="O116" s="29">
        <f t="shared" ca="1" si="19"/>
        <v>0</v>
      </c>
      <c r="P116" s="30">
        <f ca="1">SUMPRODUCT(--(lop=$B116),--(vung&gt;=0),--(vung&lt;3.5),--(ban="TN"))</f>
        <v>16</v>
      </c>
      <c r="Q116" s="27">
        <f t="shared" ca="1" si="20"/>
        <v>100</v>
      </c>
      <c r="R116" s="28">
        <f t="shared" ca="1" si="15"/>
        <v>0</v>
      </c>
      <c r="S116" s="27">
        <f t="shared" ca="1" si="21"/>
        <v>0</v>
      </c>
      <c r="T116" s="243"/>
    </row>
    <row r="117" spans="1:20" s="35" customFormat="1" ht="15.75" x14ac:dyDescent="0.2">
      <c r="A117" s="241">
        <v>1</v>
      </c>
      <c r="B117" s="242" t="str">
        <f t="shared" si="22"/>
        <v>115</v>
      </c>
      <c r="C117" s="243" t="s">
        <v>12</v>
      </c>
      <c r="D117" s="354"/>
      <c r="E117" s="244">
        <v>1</v>
      </c>
      <c r="F117" s="245" t="s">
        <v>19</v>
      </c>
      <c r="G117" s="25">
        <f t="shared" ca="1" si="14"/>
        <v>18</v>
      </c>
      <c r="H117" s="26">
        <f ca="1">SUMPRODUCT(--(lop=$B117),--(vung&gt;=8),--(vung&lt;=10),--(ban="xh"))</f>
        <v>0</v>
      </c>
      <c r="I117" s="27">
        <f t="shared" ca="1" si="16"/>
        <v>0</v>
      </c>
      <c r="J117" s="28">
        <f ca="1">SUMPRODUCT(--(lop=$B117),--(vung&gt;=6.5),--(vung&lt;8),--(ban="xh"))</f>
        <v>0</v>
      </c>
      <c r="K117" s="27">
        <f t="shared" ca="1" si="17"/>
        <v>0</v>
      </c>
      <c r="L117" s="28">
        <f ca="1">SUMPRODUCT(--(lop=$B117),--(vung&gt;=5),--(vung&lt;6.5),--(ban="xh"))</f>
        <v>0</v>
      </c>
      <c r="M117" s="27">
        <f t="shared" ca="1" si="18"/>
        <v>0</v>
      </c>
      <c r="N117" s="28">
        <f ca="1">SUMPRODUCT(--(lop=$B117),--(vung&gt;=3.5),--(vung&lt;5),--(ban="xh"))</f>
        <v>0</v>
      </c>
      <c r="O117" s="29">
        <f t="shared" ca="1" si="19"/>
        <v>0</v>
      </c>
      <c r="P117" s="28">
        <f ca="1">SUMPRODUCT(--(lop=$B117),--(vung&gt;=0),--(vung&lt;3.5),--(ban="xh"))</f>
        <v>18</v>
      </c>
      <c r="Q117" s="27">
        <f t="shared" ca="1" si="20"/>
        <v>100</v>
      </c>
      <c r="R117" s="28">
        <f t="shared" ca="1" si="15"/>
        <v>0</v>
      </c>
      <c r="S117" s="27">
        <f t="shared" ca="1" si="21"/>
        <v>0</v>
      </c>
      <c r="T117" s="243"/>
    </row>
    <row r="118" spans="1:20" s="35" customFormat="1" ht="15.75" x14ac:dyDescent="0.2">
      <c r="A118" s="241">
        <v>1</v>
      </c>
      <c r="B118" s="242" t="str">
        <f t="shared" si="22"/>
        <v>115</v>
      </c>
      <c r="C118" s="243" t="s">
        <v>12</v>
      </c>
      <c r="D118" s="354"/>
      <c r="E118" s="244">
        <v>3</v>
      </c>
      <c r="F118" s="245" t="s">
        <v>1493</v>
      </c>
      <c r="G118" s="25">
        <f t="shared" ca="1" si="14"/>
        <v>18</v>
      </c>
      <c r="H118" s="26">
        <f ca="1">SUMPRODUCT(--(lop=$B118),--(vung&gt;=8),--(vung&lt;=10),--(ban="xh"))</f>
        <v>0</v>
      </c>
      <c r="I118" s="27">
        <f t="shared" ca="1" si="16"/>
        <v>0</v>
      </c>
      <c r="J118" s="28">
        <f ca="1">SUMPRODUCT(--(lop=$B118),--(vung&gt;=6.5),--(vung&lt;8),--(ban="xh"))</f>
        <v>0</v>
      </c>
      <c r="K118" s="27">
        <f t="shared" ca="1" si="17"/>
        <v>0</v>
      </c>
      <c r="L118" s="28">
        <f ca="1">SUMPRODUCT(--(lop=$B118),--(vung&gt;=5),--(vung&lt;6.5),--(ban="xh"))</f>
        <v>0</v>
      </c>
      <c r="M118" s="27">
        <f t="shared" ca="1" si="18"/>
        <v>0</v>
      </c>
      <c r="N118" s="28">
        <f ca="1">SUMPRODUCT(--(lop=$B118),--(vung&gt;=3.5),--(vung&lt;5),--(ban="xh"))</f>
        <v>0</v>
      </c>
      <c r="O118" s="29">
        <f t="shared" ca="1" si="19"/>
        <v>0</v>
      </c>
      <c r="P118" s="28">
        <f ca="1">SUMPRODUCT(--(lop=$B118),--(vung&gt;=0),--(vung&lt;3.5),--(ban="xh"))</f>
        <v>18</v>
      </c>
      <c r="Q118" s="27">
        <f t="shared" ca="1" si="20"/>
        <v>100</v>
      </c>
      <c r="R118" s="28">
        <f t="shared" ca="1" si="15"/>
        <v>0</v>
      </c>
      <c r="S118" s="27">
        <f t="shared" ca="1" si="21"/>
        <v>0</v>
      </c>
      <c r="T118" s="243"/>
    </row>
    <row r="119" spans="1:20" s="35" customFormat="1" ht="15.75" x14ac:dyDescent="0.2">
      <c r="A119" s="241">
        <v>1</v>
      </c>
      <c r="B119" s="242" t="str">
        <f t="shared" si="22"/>
        <v>115</v>
      </c>
      <c r="C119" s="243" t="s">
        <v>12</v>
      </c>
      <c r="D119" s="354"/>
      <c r="E119" s="244">
        <v>4</v>
      </c>
      <c r="F119" s="245" t="s">
        <v>1495</v>
      </c>
      <c r="G119" s="25">
        <f t="shared" ca="1" si="14"/>
        <v>18</v>
      </c>
      <c r="H119" s="26">
        <f ca="1">SUMPRODUCT(--(lop=$B119),--(vung&gt;=8),--(vung&lt;=10),--(ban="xh"))</f>
        <v>0</v>
      </c>
      <c r="I119" s="27">
        <f t="shared" ca="1" si="16"/>
        <v>0</v>
      </c>
      <c r="J119" s="28">
        <f ca="1">SUMPRODUCT(--(lop=$B119),--(vung&gt;=6.5),--(vung&lt;8),--(ban="xh"))</f>
        <v>0</v>
      </c>
      <c r="K119" s="27">
        <f t="shared" ca="1" si="17"/>
        <v>0</v>
      </c>
      <c r="L119" s="28">
        <f ca="1">SUMPRODUCT(--(lop=$B119),--(vung&gt;=5),--(vung&lt;6.5),--(ban="xh"))</f>
        <v>0</v>
      </c>
      <c r="M119" s="27">
        <f t="shared" ca="1" si="18"/>
        <v>0</v>
      </c>
      <c r="N119" s="28">
        <f ca="1">SUMPRODUCT(--(lop=$B119),--(vung&gt;=3.5),--(vung&lt;5),--(ban="xh"))</f>
        <v>0</v>
      </c>
      <c r="O119" s="29">
        <f t="shared" ca="1" si="19"/>
        <v>0</v>
      </c>
      <c r="P119" s="28">
        <f ca="1">SUMPRODUCT(--(lop=$B119),--(vung&gt;=0),--(vung&lt;3.5),--(ban="xh"))</f>
        <v>18</v>
      </c>
      <c r="Q119" s="27">
        <f t="shared" ca="1" si="20"/>
        <v>100</v>
      </c>
      <c r="R119" s="28">
        <f t="shared" ca="1" si="15"/>
        <v>0</v>
      </c>
      <c r="S119" s="27">
        <f t="shared" ca="1" si="21"/>
        <v>0</v>
      </c>
      <c r="T119" s="243"/>
    </row>
    <row r="120" spans="1:20" s="35" customFormat="1" ht="15.75" x14ac:dyDescent="0.2">
      <c r="A120" s="241">
        <v>1</v>
      </c>
      <c r="B120" s="242" t="str">
        <f t="shared" si="22"/>
        <v>115</v>
      </c>
      <c r="C120" s="243" t="s">
        <v>12</v>
      </c>
      <c r="D120" s="354"/>
      <c r="E120" s="244">
        <v>2</v>
      </c>
      <c r="F120" s="245" t="s">
        <v>23</v>
      </c>
      <c r="G120" s="25">
        <f t="shared" ca="1" si="14"/>
        <v>18</v>
      </c>
      <c r="H120" s="26">
        <f ca="1">SUMPRODUCT(--(lop=$B120),--(vung&gt;=8),--(vung&lt;=10),--(ban="xh"))</f>
        <v>0</v>
      </c>
      <c r="I120" s="27">
        <f t="shared" ca="1" si="16"/>
        <v>0</v>
      </c>
      <c r="J120" s="28">
        <f ca="1">SUMPRODUCT(--(lop=$B120),--(vung&gt;=6.5),--(vung&lt;8),--(ban="xh"))</f>
        <v>0</v>
      </c>
      <c r="K120" s="27">
        <f t="shared" ca="1" si="17"/>
        <v>0</v>
      </c>
      <c r="L120" s="28">
        <f ca="1">SUMPRODUCT(--(lop=$B120),--(vung&gt;=5),--(vung&lt;6.5),--(ban="xh"))</f>
        <v>0</v>
      </c>
      <c r="M120" s="27">
        <f t="shared" ca="1" si="18"/>
        <v>0</v>
      </c>
      <c r="N120" s="28">
        <f ca="1">SUMPRODUCT(--(lop=$B120),--(vung&gt;=3.5),--(vung&lt;5),--(ban="xh"))</f>
        <v>0</v>
      </c>
      <c r="O120" s="29">
        <f t="shared" ca="1" si="19"/>
        <v>0</v>
      </c>
      <c r="P120" s="28">
        <f ca="1">SUMPRODUCT(--(lop=$B120),--(vung&gt;=0),--(vung&lt;3.5),--(ban="xh"))</f>
        <v>18</v>
      </c>
      <c r="Q120" s="27">
        <f t="shared" ca="1" si="20"/>
        <v>100</v>
      </c>
      <c r="R120" s="28">
        <f t="shared" ca="1" si="15"/>
        <v>0</v>
      </c>
      <c r="S120" s="27">
        <f t="shared" ca="1" si="21"/>
        <v>0</v>
      </c>
      <c r="T120" s="243"/>
    </row>
    <row r="121" spans="1:20" s="35" customFormat="1" ht="15.75" x14ac:dyDescent="0.2">
      <c r="A121" s="241">
        <v>1</v>
      </c>
      <c r="B121" s="242" t="str">
        <f t="shared" si="22"/>
        <v>115</v>
      </c>
      <c r="C121" s="243" t="s">
        <v>12</v>
      </c>
      <c r="D121" s="354"/>
      <c r="E121" s="244">
        <v>5</v>
      </c>
      <c r="F121" s="245" t="s">
        <v>1492</v>
      </c>
      <c r="G121" s="25">
        <f t="shared" ca="1" si="14"/>
        <v>18</v>
      </c>
      <c r="H121" s="26">
        <f ca="1">SUMPRODUCT(--(lop=$B121),--(vung&gt;=8),--(vung&lt;=10),--(ban="xh"))</f>
        <v>0</v>
      </c>
      <c r="I121" s="27">
        <f t="shared" ca="1" si="16"/>
        <v>0</v>
      </c>
      <c r="J121" s="28">
        <f ca="1">SUMPRODUCT(--(lop=$B121),--(vung&gt;=6.5),--(vung&lt;8),--(ban="TN"))</f>
        <v>0</v>
      </c>
      <c r="K121" s="27">
        <f t="shared" ca="1" si="17"/>
        <v>0</v>
      </c>
      <c r="L121" s="28">
        <f ca="1">SUMPRODUCT(--(lop=$B121),--(vung&gt;=5),--(vung&lt;6.5),--(ban="xh"))</f>
        <v>0</v>
      </c>
      <c r="M121" s="27">
        <f t="shared" ca="1" si="18"/>
        <v>0</v>
      </c>
      <c r="N121" s="28">
        <f ca="1">SUMPRODUCT(--(lop=$B121),--(vung&gt;=3.5),--(vung&lt;5),--(ban="xh"))</f>
        <v>0</v>
      </c>
      <c r="O121" s="29">
        <f t="shared" ca="1" si="19"/>
        <v>0</v>
      </c>
      <c r="P121" s="28">
        <f ca="1">SUMPRODUCT(--(lop=$B121),--(vung&gt;=0),--(vung&lt;3.5),--(ban="xh"))</f>
        <v>18</v>
      </c>
      <c r="Q121" s="27">
        <f t="shared" ca="1" si="20"/>
        <v>100</v>
      </c>
      <c r="R121" s="28">
        <f t="shared" ca="1" si="15"/>
        <v>0</v>
      </c>
      <c r="S121" s="27">
        <f t="shared" ca="1" si="21"/>
        <v>0</v>
      </c>
      <c r="T121" s="243"/>
    </row>
    <row r="122" spans="1:20" s="35" customFormat="1" ht="15.75" x14ac:dyDescent="0.2">
      <c r="A122" s="241">
        <v>1</v>
      </c>
      <c r="B122" s="242" t="str">
        <f t="shared" si="22"/>
        <v>116</v>
      </c>
      <c r="C122" s="243" t="s">
        <v>15</v>
      </c>
      <c r="D122" s="354" t="s">
        <v>15</v>
      </c>
      <c r="E122" s="244">
        <v>1</v>
      </c>
      <c r="F122" s="245" t="s">
        <v>18</v>
      </c>
      <c r="G122" s="25">
        <f t="shared" ca="1" si="14"/>
        <v>44</v>
      </c>
      <c r="H122" s="26">
        <f ca="1">SUMPRODUCT(--(lop=$B122),--(vung&gt;=8),--(vung&lt;=10),--(ban="TN"))</f>
        <v>0</v>
      </c>
      <c r="I122" s="27">
        <f t="shared" ca="1" si="16"/>
        <v>0</v>
      </c>
      <c r="J122" s="28">
        <f ca="1">SUMPRODUCT(--(lop=$B122),--(vung&gt;=6.5),--(vung&lt;8),--(ban="TN"))</f>
        <v>0</v>
      </c>
      <c r="K122" s="27">
        <f t="shared" ca="1" si="17"/>
        <v>0</v>
      </c>
      <c r="L122" s="28">
        <f ca="1">SUMPRODUCT(--(lop=$B122),--(vung&gt;=5),--(vung&lt;6.5),--(ban="TN"))</f>
        <v>0</v>
      </c>
      <c r="M122" s="27">
        <f t="shared" ca="1" si="18"/>
        <v>0</v>
      </c>
      <c r="N122" s="28">
        <f ca="1">SUMPRODUCT(--(lop=$B122),--(vung&gt;=3.5),--(vung&lt;5),--(ban="TN"))</f>
        <v>0</v>
      </c>
      <c r="O122" s="29">
        <f t="shared" ca="1" si="19"/>
        <v>0</v>
      </c>
      <c r="P122" s="28">
        <f ca="1">SUMPRODUCT(--(lop=$B122),--(vung&gt;=0),--(vung&lt;3.5),--(ban="TN"))</f>
        <v>44</v>
      </c>
      <c r="Q122" s="27">
        <f t="shared" ca="1" si="20"/>
        <v>100</v>
      </c>
      <c r="R122" s="28">
        <f t="shared" ca="1" si="15"/>
        <v>0</v>
      </c>
      <c r="S122" s="27">
        <f t="shared" ca="1" si="21"/>
        <v>0</v>
      </c>
      <c r="T122" s="243"/>
    </row>
    <row r="123" spans="1:20" s="35" customFormat="1" ht="15.75" x14ac:dyDescent="0.2">
      <c r="A123" s="241">
        <v>1</v>
      </c>
      <c r="B123" s="242" t="str">
        <f t="shared" si="22"/>
        <v>116</v>
      </c>
      <c r="C123" s="243" t="s">
        <v>15</v>
      </c>
      <c r="D123" s="354"/>
      <c r="E123" s="244">
        <v>2</v>
      </c>
      <c r="F123" s="245" t="s">
        <v>1494</v>
      </c>
      <c r="G123" s="25">
        <f t="shared" ca="1" si="14"/>
        <v>44</v>
      </c>
      <c r="H123" s="26">
        <f ca="1">SUMPRODUCT(--(lop=$B123),--(vung&gt;=8),--(vung&lt;=10),--(ban="TN"))</f>
        <v>0</v>
      </c>
      <c r="I123" s="27">
        <f t="shared" ca="1" si="16"/>
        <v>0</v>
      </c>
      <c r="J123" s="28">
        <f ca="1">SUMPRODUCT(--(lop=$B123),--(vung&gt;=6.5),--(vung&lt;8),--(ban="TN"))</f>
        <v>0</v>
      </c>
      <c r="K123" s="27">
        <f t="shared" ca="1" si="17"/>
        <v>0</v>
      </c>
      <c r="L123" s="28">
        <f ca="1">SUMPRODUCT(--(lop=$B123),--(vung&gt;=5),--(vung&lt;6.5),--(ban="TN"))</f>
        <v>0</v>
      </c>
      <c r="M123" s="27">
        <f t="shared" ca="1" si="18"/>
        <v>0</v>
      </c>
      <c r="N123" s="28">
        <f ca="1">SUMPRODUCT(--(lop=$B123),--(vung&gt;=3.5),--(vung&lt;5),--(ban="TN"))</f>
        <v>0</v>
      </c>
      <c r="O123" s="29">
        <f t="shared" ca="1" si="19"/>
        <v>0</v>
      </c>
      <c r="P123" s="28">
        <f ca="1">SUMPRODUCT(--(lop=$B123),--(vung&gt;=0),--(vung&lt;3.5),--(ban="TN"))</f>
        <v>44</v>
      </c>
      <c r="Q123" s="27">
        <f t="shared" ca="1" si="20"/>
        <v>100</v>
      </c>
      <c r="R123" s="28">
        <f t="shared" ca="1" si="15"/>
        <v>0</v>
      </c>
      <c r="S123" s="27">
        <f t="shared" ca="1" si="21"/>
        <v>0</v>
      </c>
      <c r="T123" s="243"/>
    </row>
    <row r="124" spans="1:20" s="35" customFormat="1" ht="15.75" x14ac:dyDescent="0.2">
      <c r="A124" s="241">
        <v>1</v>
      </c>
      <c r="B124" s="242" t="str">
        <f t="shared" si="22"/>
        <v>116</v>
      </c>
      <c r="C124" s="243" t="s">
        <v>15</v>
      </c>
      <c r="D124" s="354"/>
      <c r="E124" s="244">
        <v>3</v>
      </c>
      <c r="F124" s="245" t="s">
        <v>36</v>
      </c>
      <c r="G124" s="25">
        <f t="shared" ca="1" si="14"/>
        <v>44</v>
      </c>
      <c r="H124" s="26">
        <f ca="1">SUMPRODUCT(--(lop=$B124),--(vung&gt;=8),--(vung&lt;=10),--(ban="TN"))</f>
        <v>0</v>
      </c>
      <c r="I124" s="27">
        <f t="shared" ca="1" si="16"/>
        <v>0</v>
      </c>
      <c r="J124" s="28">
        <f ca="1">SUMPRODUCT(--(lop=$B124),--(vung&gt;=6.5),--(vung&lt;8),--(ban="TN"))</f>
        <v>0</v>
      </c>
      <c r="K124" s="27">
        <f t="shared" ca="1" si="17"/>
        <v>0</v>
      </c>
      <c r="L124" s="28">
        <f ca="1">SUMPRODUCT(--(lop=$B124),--(vung&gt;=5),--(vung&lt;6.5),--(ban="TN"))</f>
        <v>0</v>
      </c>
      <c r="M124" s="27">
        <f t="shared" ca="1" si="18"/>
        <v>0</v>
      </c>
      <c r="N124" s="28">
        <f ca="1">SUMPRODUCT(--(lop=$B124),--(vung&gt;=3.5),--(vung&lt;5),--(ban="TN"))</f>
        <v>0</v>
      </c>
      <c r="O124" s="29">
        <f t="shared" ca="1" si="19"/>
        <v>0</v>
      </c>
      <c r="P124" s="30">
        <f ca="1">SUMPRODUCT(--(lop=$B124),--(vung&gt;=0),--(vung&lt;3.5),--(ban="TN"))</f>
        <v>44</v>
      </c>
      <c r="Q124" s="27">
        <f t="shared" ca="1" si="20"/>
        <v>100</v>
      </c>
      <c r="R124" s="28">
        <f t="shared" ca="1" si="15"/>
        <v>0</v>
      </c>
      <c r="S124" s="27">
        <f t="shared" ca="1" si="21"/>
        <v>0</v>
      </c>
      <c r="T124" s="243"/>
    </row>
    <row r="125" spans="1:20" s="35" customFormat="1" ht="15.75" x14ac:dyDescent="0.2">
      <c r="A125" s="241">
        <v>1</v>
      </c>
      <c r="B125" s="242" t="str">
        <f t="shared" si="22"/>
        <v>116</v>
      </c>
      <c r="C125" s="243" t="s">
        <v>15</v>
      </c>
      <c r="D125" s="354"/>
      <c r="E125" s="244">
        <v>4</v>
      </c>
      <c r="F125" s="245" t="s">
        <v>276</v>
      </c>
      <c r="G125" s="25">
        <f t="shared" ca="1" si="14"/>
        <v>44</v>
      </c>
      <c r="H125" s="26">
        <f ca="1">SUMPRODUCT(--(lop=$B125),--(vung&gt;=8),--(vung&lt;=10),--(ban="TN"))</f>
        <v>0</v>
      </c>
      <c r="I125" s="27">
        <f t="shared" ca="1" si="16"/>
        <v>0</v>
      </c>
      <c r="J125" s="28">
        <f ca="1">SUMPRODUCT(--(lop=$B125),--(vung&gt;=6.5),--(vung&lt;8),--(ban="TN"))</f>
        <v>0</v>
      </c>
      <c r="K125" s="27">
        <f t="shared" ca="1" si="17"/>
        <v>0</v>
      </c>
      <c r="L125" s="28">
        <f ca="1">SUMPRODUCT(--(lop=$B125),--(vung&gt;=5),--(vung&lt;6.5),--(ban="TN"))</f>
        <v>0</v>
      </c>
      <c r="M125" s="27">
        <f t="shared" ca="1" si="18"/>
        <v>0</v>
      </c>
      <c r="N125" s="28">
        <f ca="1">SUMPRODUCT(--(lop=$B125),--(vung&gt;=3.5),--(vung&lt;5),--(ban="TN"))</f>
        <v>0</v>
      </c>
      <c r="O125" s="29">
        <f t="shared" ca="1" si="19"/>
        <v>0</v>
      </c>
      <c r="P125" s="30">
        <f ca="1">SUMPRODUCT(--(lop=$B125),--(vung&gt;=0),--(vung&lt;3.5),--(ban="TN"))</f>
        <v>44</v>
      </c>
      <c r="Q125" s="27">
        <f t="shared" ca="1" si="20"/>
        <v>100</v>
      </c>
      <c r="R125" s="28">
        <f t="shared" ca="1" si="15"/>
        <v>0</v>
      </c>
      <c r="S125" s="27">
        <f t="shared" ca="1" si="21"/>
        <v>0</v>
      </c>
      <c r="T125" s="243"/>
    </row>
    <row r="126" spans="1:20" s="35" customFormat="1" ht="15.75" x14ac:dyDescent="0.2">
      <c r="A126" s="241">
        <v>1</v>
      </c>
      <c r="B126" s="242" t="str">
        <f t="shared" si="22"/>
        <v>116</v>
      </c>
      <c r="C126" s="243" t="s">
        <v>15</v>
      </c>
      <c r="D126" s="354"/>
      <c r="E126" s="244">
        <v>1</v>
      </c>
      <c r="F126" s="245" t="s">
        <v>19</v>
      </c>
      <c r="G126" s="25">
        <f t="shared" ca="1" si="14"/>
        <v>0</v>
      </c>
      <c r="H126" s="26">
        <f ca="1">SUMPRODUCT(--(lop=$B126),--(vung&gt;=8),--(vung&lt;=10),--(ban="xh"))</f>
        <v>0</v>
      </c>
      <c r="I126" s="27" t="e">
        <f t="shared" ca="1" si="16"/>
        <v>#DIV/0!</v>
      </c>
      <c r="J126" s="28">
        <f ca="1">SUMPRODUCT(--(lop=$B126),--(vung&gt;=6.5),--(vung&lt;8),--(ban="xh"))</f>
        <v>0</v>
      </c>
      <c r="K126" s="27" t="e">
        <f t="shared" ca="1" si="17"/>
        <v>#DIV/0!</v>
      </c>
      <c r="L126" s="28">
        <f ca="1">SUMPRODUCT(--(lop=$B126),--(vung&gt;=5),--(vung&lt;6.5),--(ban="xh"))</f>
        <v>0</v>
      </c>
      <c r="M126" s="27" t="e">
        <f t="shared" ca="1" si="18"/>
        <v>#DIV/0!</v>
      </c>
      <c r="N126" s="28">
        <f ca="1">SUMPRODUCT(--(lop=$B126),--(vung&gt;=3.5),--(vung&lt;5),--(ban="xh"))</f>
        <v>0</v>
      </c>
      <c r="O126" s="29" t="e">
        <f t="shared" ca="1" si="19"/>
        <v>#DIV/0!</v>
      </c>
      <c r="P126" s="28">
        <f ca="1">SUMPRODUCT(--(lop=$B126),--(vung&gt;=0),--(vung&lt;3.5),--(ban="xh"))</f>
        <v>0</v>
      </c>
      <c r="Q126" s="27" t="e">
        <f t="shared" ca="1" si="20"/>
        <v>#DIV/0!</v>
      </c>
      <c r="R126" s="28">
        <f t="shared" ca="1" si="15"/>
        <v>0</v>
      </c>
      <c r="S126" s="27" t="e">
        <f t="shared" ca="1" si="21"/>
        <v>#DIV/0!</v>
      </c>
      <c r="T126" s="243"/>
    </row>
    <row r="127" spans="1:20" s="35" customFormat="1" ht="15.75" x14ac:dyDescent="0.2">
      <c r="A127" s="241">
        <v>1</v>
      </c>
      <c r="B127" s="242" t="str">
        <f t="shared" si="22"/>
        <v>116</v>
      </c>
      <c r="C127" s="243" t="s">
        <v>15</v>
      </c>
      <c r="D127" s="354"/>
      <c r="E127" s="244">
        <v>3</v>
      </c>
      <c r="F127" s="245" t="s">
        <v>1493</v>
      </c>
      <c r="G127" s="25">
        <f t="shared" ca="1" si="14"/>
        <v>0</v>
      </c>
      <c r="H127" s="26">
        <f ca="1">SUMPRODUCT(--(lop=$B127),--(vung&gt;=8),--(vung&lt;=10),--(ban="xh"))</f>
        <v>0</v>
      </c>
      <c r="I127" s="27" t="e">
        <f t="shared" ca="1" si="16"/>
        <v>#DIV/0!</v>
      </c>
      <c r="J127" s="28">
        <f ca="1">SUMPRODUCT(--(lop=$B127),--(vung&gt;=6.5),--(vung&lt;8),--(ban="xh"))</f>
        <v>0</v>
      </c>
      <c r="K127" s="27" t="e">
        <f t="shared" ca="1" si="17"/>
        <v>#DIV/0!</v>
      </c>
      <c r="L127" s="28">
        <f ca="1">SUMPRODUCT(--(lop=$B127),--(vung&gt;=5),--(vung&lt;6.5),--(ban="xh"))</f>
        <v>0</v>
      </c>
      <c r="M127" s="27" t="e">
        <f t="shared" ca="1" si="18"/>
        <v>#DIV/0!</v>
      </c>
      <c r="N127" s="28">
        <f ca="1">SUMPRODUCT(--(lop=$B127),--(vung&gt;=3.5),--(vung&lt;5),--(ban="xh"))</f>
        <v>0</v>
      </c>
      <c r="O127" s="29" t="e">
        <f t="shared" ca="1" si="19"/>
        <v>#DIV/0!</v>
      </c>
      <c r="P127" s="28">
        <f ca="1">SUMPRODUCT(--(lop=$B127),--(vung&gt;=0),--(vung&lt;3.5),--(ban="xh"))</f>
        <v>0</v>
      </c>
      <c r="Q127" s="27" t="e">
        <f t="shared" ca="1" si="20"/>
        <v>#DIV/0!</v>
      </c>
      <c r="R127" s="28">
        <f t="shared" ca="1" si="15"/>
        <v>0</v>
      </c>
      <c r="S127" s="27" t="e">
        <f t="shared" ca="1" si="21"/>
        <v>#DIV/0!</v>
      </c>
      <c r="T127" s="243"/>
    </row>
    <row r="128" spans="1:20" s="35" customFormat="1" ht="15.75" x14ac:dyDescent="0.2">
      <c r="A128" s="241">
        <v>1</v>
      </c>
      <c r="B128" s="242" t="str">
        <f t="shared" si="22"/>
        <v>116</v>
      </c>
      <c r="C128" s="243" t="s">
        <v>15</v>
      </c>
      <c r="D128" s="354"/>
      <c r="E128" s="244">
        <v>4</v>
      </c>
      <c r="F128" s="245" t="s">
        <v>1495</v>
      </c>
      <c r="G128" s="25">
        <f t="shared" ca="1" si="14"/>
        <v>0</v>
      </c>
      <c r="H128" s="26">
        <f ca="1">SUMPRODUCT(--(lop=$B128),--(vung&gt;=8),--(vung&lt;=10),--(ban="xh"))</f>
        <v>0</v>
      </c>
      <c r="I128" s="27" t="e">
        <f t="shared" ca="1" si="16"/>
        <v>#DIV/0!</v>
      </c>
      <c r="J128" s="28">
        <f ca="1">SUMPRODUCT(--(lop=$B128),--(vung&gt;=6.5),--(vung&lt;8),--(ban="xh"))</f>
        <v>0</v>
      </c>
      <c r="K128" s="27" t="e">
        <f t="shared" ca="1" si="17"/>
        <v>#DIV/0!</v>
      </c>
      <c r="L128" s="28">
        <f ca="1">SUMPRODUCT(--(lop=$B128),--(vung&gt;=5),--(vung&lt;6.5),--(ban="xh"))</f>
        <v>0</v>
      </c>
      <c r="M128" s="27" t="e">
        <f t="shared" ca="1" si="18"/>
        <v>#DIV/0!</v>
      </c>
      <c r="N128" s="28">
        <f ca="1">SUMPRODUCT(--(lop=$B128),--(vung&gt;=3.5),--(vung&lt;5),--(ban="xh"))</f>
        <v>0</v>
      </c>
      <c r="O128" s="29" t="e">
        <f t="shared" ca="1" si="19"/>
        <v>#DIV/0!</v>
      </c>
      <c r="P128" s="28">
        <f ca="1">SUMPRODUCT(--(lop=$B128),--(vung&gt;=0),--(vung&lt;3.5),--(ban="xh"))</f>
        <v>0</v>
      </c>
      <c r="Q128" s="27" t="e">
        <f t="shared" ca="1" si="20"/>
        <v>#DIV/0!</v>
      </c>
      <c r="R128" s="28">
        <f t="shared" ca="1" si="15"/>
        <v>0</v>
      </c>
      <c r="S128" s="27" t="e">
        <f t="shared" ca="1" si="21"/>
        <v>#DIV/0!</v>
      </c>
      <c r="T128" s="243"/>
    </row>
    <row r="129" spans="1:20" s="35" customFormat="1" ht="15.75" x14ac:dyDescent="0.2">
      <c r="A129" s="241">
        <v>1</v>
      </c>
      <c r="B129" s="242" t="str">
        <f t="shared" si="22"/>
        <v>116</v>
      </c>
      <c r="C129" s="243" t="s">
        <v>15</v>
      </c>
      <c r="D129" s="354"/>
      <c r="E129" s="244">
        <v>2</v>
      </c>
      <c r="F129" s="245" t="s">
        <v>23</v>
      </c>
      <c r="G129" s="25">
        <f t="shared" ca="1" si="14"/>
        <v>0</v>
      </c>
      <c r="H129" s="26">
        <f ca="1">SUMPRODUCT(--(lop=$B129),--(vung&gt;=8),--(vung&lt;=10),--(ban="xh"))</f>
        <v>0</v>
      </c>
      <c r="I129" s="27" t="e">
        <f t="shared" ca="1" si="16"/>
        <v>#DIV/0!</v>
      </c>
      <c r="J129" s="28">
        <f ca="1">SUMPRODUCT(--(lop=$B129),--(vung&gt;=6.5),--(vung&lt;8),--(ban="xh"))</f>
        <v>0</v>
      </c>
      <c r="K129" s="27" t="e">
        <f t="shared" ca="1" si="17"/>
        <v>#DIV/0!</v>
      </c>
      <c r="L129" s="28">
        <f ca="1">SUMPRODUCT(--(lop=$B129),--(vung&gt;=5),--(vung&lt;6.5),--(ban="xh"))</f>
        <v>0</v>
      </c>
      <c r="M129" s="27" t="e">
        <f t="shared" ca="1" si="18"/>
        <v>#DIV/0!</v>
      </c>
      <c r="N129" s="28">
        <f ca="1">SUMPRODUCT(--(lop=$B129),--(vung&gt;=3.5),--(vung&lt;5),--(ban="xh"))</f>
        <v>0</v>
      </c>
      <c r="O129" s="29" t="e">
        <f t="shared" ca="1" si="19"/>
        <v>#DIV/0!</v>
      </c>
      <c r="P129" s="28">
        <f ca="1">SUMPRODUCT(--(lop=$B129),--(vung&gt;=0),--(vung&lt;3.5),--(ban="xh"))</f>
        <v>0</v>
      </c>
      <c r="Q129" s="27" t="e">
        <f t="shared" ca="1" si="20"/>
        <v>#DIV/0!</v>
      </c>
      <c r="R129" s="28">
        <f t="shared" ca="1" si="15"/>
        <v>0</v>
      </c>
      <c r="S129" s="27" t="e">
        <f t="shared" ca="1" si="21"/>
        <v>#DIV/0!</v>
      </c>
      <c r="T129" s="243"/>
    </row>
    <row r="130" spans="1:20" s="35" customFormat="1" ht="15.75" x14ac:dyDescent="0.2">
      <c r="A130" s="241">
        <v>1</v>
      </c>
      <c r="B130" s="242" t="str">
        <f t="shared" si="22"/>
        <v>116</v>
      </c>
      <c r="C130" s="243" t="s">
        <v>15</v>
      </c>
      <c r="D130" s="354"/>
      <c r="E130" s="244">
        <v>5</v>
      </c>
      <c r="F130" s="245" t="s">
        <v>1492</v>
      </c>
      <c r="G130" s="25">
        <f t="shared" ca="1" si="14"/>
        <v>0</v>
      </c>
      <c r="H130" s="26">
        <f ca="1">SUMPRODUCT(--(lop=$B130),--(vung&gt;=8),--(vung&lt;=10),--(ban="xh"))</f>
        <v>0</v>
      </c>
      <c r="I130" s="27" t="e">
        <f t="shared" ca="1" si="16"/>
        <v>#DIV/0!</v>
      </c>
      <c r="J130" s="28">
        <f ca="1">SUMPRODUCT(--(lop=$B130),--(vung&gt;=6.5),--(vung&lt;8),--(ban="TN"))</f>
        <v>0</v>
      </c>
      <c r="K130" s="27" t="e">
        <f t="shared" ca="1" si="17"/>
        <v>#DIV/0!</v>
      </c>
      <c r="L130" s="28">
        <f ca="1">SUMPRODUCT(--(lop=$B130),--(vung&gt;=5),--(vung&lt;6.5),--(ban="xh"))</f>
        <v>0</v>
      </c>
      <c r="M130" s="27" t="e">
        <f t="shared" ca="1" si="18"/>
        <v>#DIV/0!</v>
      </c>
      <c r="N130" s="28">
        <f ca="1">SUMPRODUCT(--(lop=$B130),--(vung&gt;=3.5),--(vung&lt;5),--(ban="xh"))</f>
        <v>0</v>
      </c>
      <c r="O130" s="29" t="e">
        <f t="shared" ca="1" si="19"/>
        <v>#DIV/0!</v>
      </c>
      <c r="P130" s="28">
        <f ca="1">SUMPRODUCT(--(lop=$B130),--(vung&gt;=0),--(vung&lt;3.5),--(ban="xh"))</f>
        <v>0</v>
      </c>
      <c r="Q130" s="27" t="e">
        <f t="shared" ca="1" si="20"/>
        <v>#DIV/0!</v>
      </c>
      <c r="R130" s="28">
        <f t="shared" ca="1" si="15"/>
        <v>0</v>
      </c>
      <c r="S130" s="27" t="e">
        <f t="shared" ca="1" si="21"/>
        <v>#DIV/0!</v>
      </c>
      <c r="T130" s="243"/>
    </row>
    <row r="131" spans="1:20" s="35" customFormat="1" ht="15.75" x14ac:dyDescent="0.2">
      <c r="A131" s="241">
        <v>1</v>
      </c>
      <c r="B131" s="242" t="str">
        <f t="shared" si="22"/>
        <v>117</v>
      </c>
      <c r="C131" s="243" t="s">
        <v>16</v>
      </c>
      <c r="D131" s="354" t="s">
        <v>16</v>
      </c>
      <c r="E131" s="244">
        <v>1</v>
      </c>
      <c r="F131" s="245" t="s">
        <v>18</v>
      </c>
      <c r="G131" s="25">
        <f t="shared" ca="1" si="14"/>
        <v>43</v>
      </c>
      <c r="H131" s="26">
        <f ca="1">SUMPRODUCT(--(lop=$B131),--(vung&gt;=8),--(vung&lt;=10),--(ban="TN"))</f>
        <v>0</v>
      </c>
      <c r="I131" s="27">
        <f t="shared" ca="1" si="16"/>
        <v>0</v>
      </c>
      <c r="J131" s="28">
        <f ca="1">SUMPRODUCT(--(lop=$B131),--(vung&gt;=6.5),--(vung&lt;8),--(ban="TN"))</f>
        <v>0</v>
      </c>
      <c r="K131" s="27">
        <f t="shared" ca="1" si="17"/>
        <v>0</v>
      </c>
      <c r="L131" s="28">
        <f ca="1">SUMPRODUCT(--(lop=$B131),--(vung&gt;=5),--(vung&lt;6.5),--(ban="TN"))</f>
        <v>0</v>
      </c>
      <c r="M131" s="27">
        <f t="shared" ca="1" si="18"/>
        <v>0</v>
      </c>
      <c r="N131" s="28">
        <f ca="1">SUMPRODUCT(--(lop=$B131),--(vung&gt;=3.5),--(vung&lt;5),--(ban="TN"))</f>
        <v>0</v>
      </c>
      <c r="O131" s="29">
        <f t="shared" ca="1" si="19"/>
        <v>0</v>
      </c>
      <c r="P131" s="28">
        <f ca="1">SUMPRODUCT(--(lop=$B131),--(vung&gt;=0),--(vung&lt;3.5),--(ban="TN"))</f>
        <v>43</v>
      </c>
      <c r="Q131" s="27">
        <f t="shared" ca="1" si="20"/>
        <v>100</v>
      </c>
      <c r="R131" s="28">
        <f t="shared" ca="1" si="15"/>
        <v>0</v>
      </c>
      <c r="S131" s="27">
        <f t="shared" ca="1" si="21"/>
        <v>0</v>
      </c>
      <c r="T131" s="243"/>
    </row>
    <row r="132" spans="1:20" s="35" customFormat="1" ht="15.75" x14ac:dyDescent="0.2">
      <c r="A132" s="241">
        <v>1</v>
      </c>
      <c r="B132" s="242" t="str">
        <f t="shared" si="22"/>
        <v>117</v>
      </c>
      <c r="C132" s="243" t="s">
        <v>16</v>
      </c>
      <c r="D132" s="354"/>
      <c r="E132" s="244">
        <v>2</v>
      </c>
      <c r="F132" s="245" t="s">
        <v>1494</v>
      </c>
      <c r="G132" s="25">
        <f t="shared" ref="G132:G195" ca="1" si="23">H132+J132+L132+N132+P132</f>
        <v>43</v>
      </c>
      <c r="H132" s="26">
        <f ca="1">SUMPRODUCT(--(lop=$B132),--(vung&gt;=8),--(vung&lt;=10),--(ban="TN"))</f>
        <v>0</v>
      </c>
      <c r="I132" s="27">
        <f t="shared" ca="1" si="16"/>
        <v>0</v>
      </c>
      <c r="J132" s="28">
        <f ca="1">SUMPRODUCT(--(lop=$B132),--(vung&gt;=6.5),--(vung&lt;8),--(ban="TN"))</f>
        <v>0</v>
      </c>
      <c r="K132" s="27">
        <f t="shared" ca="1" si="17"/>
        <v>0</v>
      </c>
      <c r="L132" s="28">
        <f ca="1">SUMPRODUCT(--(lop=$B132),--(vung&gt;=5),--(vung&lt;6.5),--(ban="TN"))</f>
        <v>0</v>
      </c>
      <c r="M132" s="27">
        <f t="shared" ca="1" si="18"/>
        <v>0</v>
      </c>
      <c r="N132" s="28">
        <f ca="1">SUMPRODUCT(--(lop=$B132),--(vung&gt;=3.5),--(vung&lt;5),--(ban="TN"))</f>
        <v>0</v>
      </c>
      <c r="O132" s="29">
        <f t="shared" ca="1" si="19"/>
        <v>0</v>
      </c>
      <c r="P132" s="28">
        <f ca="1">SUMPRODUCT(--(lop=$B132),--(vung&gt;=0),--(vung&lt;3.5),--(ban="TN"))</f>
        <v>43</v>
      </c>
      <c r="Q132" s="27">
        <f t="shared" ca="1" si="20"/>
        <v>100</v>
      </c>
      <c r="R132" s="28">
        <f t="shared" ref="R132:R195" ca="1" si="24">SUM(H132,J132,L132)</f>
        <v>0</v>
      </c>
      <c r="S132" s="27">
        <f t="shared" ca="1" si="21"/>
        <v>0</v>
      </c>
      <c r="T132" s="243"/>
    </row>
    <row r="133" spans="1:20" s="35" customFormat="1" ht="15.75" x14ac:dyDescent="0.2">
      <c r="A133" s="241">
        <v>1</v>
      </c>
      <c r="B133" s="242" t="str">
        <f t="shared" si="22"/>
        <v>117</v>
      </c>
      <c r="C133" s="243" t="s">
        <v>16</v>
      </c>
      <c r="D133" s="354"/>
      <c r="E133" s="244">
        <v>3</v>
      </c>
      <c r="F133" s="245" t="s">
        <v>36</v>
      </c>
      <c r="G133" s="25">
        <f t="shared" ca="1" si="23"/>
        <v>43</v>
      </c>
      <c r="H133" s="26">
        <f ca="1">SUMPRODUCT(--(lop=$B133),--(vung&gt;=8),--(vung&lt;=10),--(ban="TN"))</f>
        <v>0</v>
      </c>
      <c r="I133" s="27">
        <f t="shared" ca="1" si="16"/>
        <v>0</v>
      </c>
      <c r="J133" s="28">
        <f ca="1">SUMPRODUCT(--(lop=$B133),--(vung&gt;=6.5),--(vung&lt;8),--(ban="TN"))</f>
        <v>0</v>
      </c>
      <c r="K133" s="27">
        <f t="shared" ca="1" si="17"/>
        <v>0</v>
      </c>
      <c r="L133" s="28">
        <f ca="1">SUMPRODUCT(--(lop=$B133),--(vung&gt;=5),--(vung&lt;6.5),--(ban="TN"))</f>
        <v>0</v>
      </c>
      <c r="M133" s="27">
        <f t="shared" ca="1" si="18"/>
        <v>0</v>
      </c>
      <c r="N133" s="28">
        <f ca="1">SUMPRODUCT(--(lop=$B133),--(vung&gt;=3.5),--(vung&lt;5),--(ban="TN"))</f>
        <v>0</v>
      </c>
      <c r="O133" s="29">
        <f t="shared" ca="1" si="19"/>
        <v>0</v>
      </c>
      <c r="P133" s="30">
        <f ca="1">SUMPRODUCT(--(lop=$B133),--(vung&gt;=0),--(vung&lt;3.5),--(ban="TN"))</f>
        <v>43</v>
      </c>
      <c r="Q133" s="27">
        <f t="shared" ca="1" si="20"/>
        <v>100</v>
      </c>
      <c r="R133" s="28">
        <f t="shared" ca="1" si="24"/>
        <v>0</v>
      </c>
      <c r="S133" s="27">
        <f t="shared" ca="1" si="21"/>
        <v>0</v>
      </c>
      <c r="T133" s="243"/>
    </row>
    <row r="134" spans="1:20" s="35" customFormat="1" ht="15.75" x14ac:dyDescent="0.2">
      <c r="A134" s="241">
        <v>1</v>
      </c>
      <c r="B134" s="242" t="str">
        <f t="shared" si="22"/>
        <v>117</v>
      </c>
      <c r="C134" s="243" t="s">
        <v>16</v>
      </c>
      <c r="D134" s="354"/>
      <c r="E134" s="244">
        <v>4</v>
      </c>
      <c r="F134" s="245" t="s">
        <v>276</v>
      </c>
      <c r="G134" s="25">
        <f t="shared" ca="1" si="23"/>
        <v>43</v>
      </c>
      <c r="H134" s="26">
        <f ca="1">SUMPRODUCT(--(lop=$B134),--(vung&gt;=8),--(vung&lt;=10),--(ban="TN"))</f>
        <v>0</v>
      </c>
      <c r="I134" s="27">
        <f t="shared" ref="I134:I197" ca="1" si="25">H134/G134*100</f>
        <v>0</v>
      </c>
      <c r="J134" s="28">
        <f ca="1">SUMPRODUCT(--(lop=$B134),--(vung&gt;=6.5),--(vung&lt;8),--(ban="TN"))</f>
        <v>0</v>
      </c>
      <c r="K134" s="27">
        <f t="shared" ref="K134:K197" ca="1" si="26">J134/G134*100</f>
        <v>0</v>
      </c>
      <c r="L134" s="28">
        <f ca="1">SUMPRODUCT(--(lop=$B134),--(vung&gt;=5),--(vung&lt;6.5),--(ban="TN"))</f>
        <v>0</v>
      </c>
      <c r="M134" s="27">
        <f t="shared" ref="M134:M197" ca="1" si="27">L134/G134*100</f>
        <v>0</v>
      </c>
      <c r="N134" s="28">
        <f ca="1">SUMPRODUCT(--(lop=$B134),--(vung&gt;=3.5),--(vung&lt;5),--(ban="TN"))</f>
        <v>0</v>
      </c>
      <c r="O134" s="29">
        <f t="shared" ref="O134:O197" ca="1" si="28">N134/G134*100</f>
        <v>0</v>
      </c>
      <c r="P134" s="30">
        <f ca="1">SUMPRODUCT(--(lop=$B134),--(vung&gt;=0),--(vung&lt;3.5),--(ban="TN"))</f>
        <v>43</v>
      </c>
      <c r="Q134" s="27">
        <f t="shared" ref="Q134:Q197" ca="1" si="29">P134/G134*100</f>
        <v>100</v>
      </c>
      <c r="R134" s="28">
        <f t="shared" ca="1" si="24"/>
        <v>0</v>
      </c>
      <c r="S134" s="27">
        <f t="shared" ref="S134:S197" ca="1" si="30">R134/G134*100</f>
        <v>0</v>
      </c>
      <c r="T134" s="243"/>
    </row>
    <row r="135" spans="1:20" s="35" customFormat="1" ht="15.75" x14ac:dyDescent="0.2">
      <c r="A135" s="241">
        <v>1</v>
      </c>
      <c r="B135" s="242" t="str">
        <f t="shared" si="22"/>
        <v>117</v>
      </c>
      <c r="C135" s="243" t="s">
        <v>16</v>
      </c>
      <c r="D135" s="354"/>
      <c r="E135" s="244">
        <v>1</v>
      </c>
      <c r="F135" s="245" t="s">
        <v>19</v>
      </c>
      <c r="G135" s="25">
        <f t="shared" ca="1" si="23"/>
        <v>0</v>
      </c>
      <c r="H135" s="26">
        <f ca="1">SUMPRODUCT(--(lop=$B135),--(vung&gt;=8),--(vung&lt;=10),--(ban="xh"))</f>
        <v>0</v>
      </c>
      <c r="I135" s="27" t="e">
        <f t="shared" ca="1" si="25"/>
        <v>#DIV/0!</v>
      </c>
      <c r="J135" s="28">
        <f ca="1">SUMPRODUCT(--(lop=$B135),--(vung&gt;=6.5),--(vung&lt;8),--(ban="xh"))</f>
        <v>0</v>
      </c>
      <c r="K135" s="27" t="e">
        <f t="shared" ca="1" si="26"/>
        <v>#DIV/0!</v>
      </c>
      <c r="L135" s="28">
        <f ca="1">SUMPRODUCT(--(lop=$B135),--(vung&gt;=5),--(vung&lt;6.5),--(ban="xh"))</f>
        <v>0</v>
      </c>
      <c r="M135" s="27" t="e">
        <f t="shared" ca="1" si="27"/>
        <v>#DIV/0!</v>
      </c>
      <c r="N135" s="28">
        <f ca="1">SUMPRODUCT(--(lop=$B135),--(vung&gt;=3.5),--(vung&lt;5),--(ban="xh"))</f>
        <v>0</v>
      </c>
      <c r="O135" s="29" t="e">
        <f t="shared" ca="1" si="28"/>
        <v>#DIV/0!</v>
      </c>
      <c r="P135" s="28">
        <f ca="1">SUMPRODUCT(--(lop=$B135),--(vung&gt;=0),--(vung&lt;3.5),--(ban="xh"))</f>
        <v>0</v>
      </c>
      <c r="Q135" s="27" t="e">
        <f t="shared" ca="1" si="29"/>
        <v>#DIV/0!</v>
      </c>
      <c r="R135" s="28">
        <f t="shared" ca="1" si="24"/>
        <v>0</v>
      </c>
      <c r="S135" s="27" t="e">
        <f t="shared" ca="1" si="30"/>
        <v>#DIV/0!</v>
      </c>
      <c r="T135" s="243"/>
    </row>
    <row r="136" spans="1:20" s="35" customFormat="1" ht="15.75" x14ac:dyDescent="0.2">
      <c r="A136" s="241">
        <v>1</v>
      </c>
      <c r="B136" s="242" t="str">
        <f t="shared" si="22"/>
        <v>117</v>
      </c>
      <c r="C136" s="243" t="s">
        <v>16</v>
      </c>
      <c r="D136" s="354"/>
      <c r="E136" s="244">
        <v>3</v>
      </c>
      <c r="F136" s="245" t="s">
        <v>1493</v>
      </c>
      <c r="G136" s="25">
        <f t="shared" ca="1" si="23"/>
        <v>0</v>
      </c>
      <c r="H136" s="26">
        <f ca="1">SUMPRODUCT(--(lop=$B136),--(vung&gt;=8),--(vung&lt;=10),--(ban="xh"))</f>
        <v>0</v>
      </c>
      <c r="I136" s="27" t="e">
        <f t="shared" ca="1" si="25"/>
        <v>#DIV/0!</v>
      </c>
      <c r="J136" s="28">
        <f ca="1">SUMPRODUCT(--(lop=$B136),--(vung&gt;=6.5),--(vung&lt;8),--(ban="xh"))</f>
        <v>0</v>
      </c>
      <c r="K136" s="27" t="e">
        <f t="shared" ca="1" si="26"/>
        <v>#DIV/0!</v>
      </c>
      <c r="L136" s="28">
        <f ca="1">SUMPRODUCT(--(lop=$B136),--(vung&gt;=5),--(vung&lt;6.5),--(ban="xh"))</f>
        <v>0</v>
      </c>
      <c r="M136" s="27" t="e">
        <f t="shared" ca="1" si="27"/>
        <v>#DIV/0!</v>
      </c>
      <c r="N136" s="28">
        <f ca="1">SUMPRODUCT(--(lop=$B136),--(vung&gt;=3.5),--(vung&lt;5),--(ban="xh"))</f>
        <v>0</v>
      </c>
      <c r="O136" s="29" t="e">
        <f t="shared" ca="1" si="28"/>
        <v>#DIV/0!</v>
      </c>
      <c r="P136" s="28">
        <f ca="1">SUMPRODUCT(--(lop=$B136),--(vung&gt;=0),--(vung&lt;3.5),--(ban="xh"))</f>
        <v>0</v>
      </c>
      <c r="Q136" s="27" t="e">
        <f t="shared" ca="1" si="29"/>
        <v>#DIV/0!</v>
      </c>
      <c r="R136" s="28">
        <f t="shared" ca="1" si="24"/>
        <v>0</v>
      </c>
      <c r="S136" s="27" t="e">
        <f t="shared" ca="1" si="30"/>
        <v>#DIV/0!</v>
      </c>
      <c r="T136" s="243"/>
    </row>
    <row r="137" spans="1:20" s="35" customFormat="1" ht="15.75" x14ac:dyDescent="0.2">
      <c r="A137" s="241">
        <v>1</v>
      </c>
      <c r="B137" s="242" t="str">
        <f t="shared" si="22"/>
        <v>117</v>
      </c>
      <c r="C137" s="243" t="s">
        <v>16</v>
      </c>
      <c r="D137" s="354"/>
      <c r="E137" s="244">
        <v>4</v>
      </c>
      <c r="F137" s="245" t="s">
        <v>1495</v>
      </c>
      <c r="G137" s="25">
        <f t="shared" ca="1" si="23"/>
        <v>0</v>
      </c>
      <c r="H137" s="26">
        <f ca="1">SUMPRODUCT(--(lop=$B137),--(vung&gt;=8),--(vung&lt;=10),--(ban="xh"))</f>
        <v>0</v>
      </c>
      <c r="I137" s="27" t="e">
        <f t="shared" ca="1" si="25"/>
        <v>#DIV/0!</v>
      </c>
      <c r="J137" s="28">
        <f ca="1">SUMPRODUCT(--(lop=$B137),--(vung&gt;=6.5),--(vung&lt;8),--(ban="xh"))</f>
        <v>0</v>
      </c>
      <c r="K137" s="27" t="e">
        <f t="shared" ca="1" si="26"/>
        <v>#DIV/0!</v>
      </c>
      <c r="L137" s="28">
        <f ca="1">SUMPRODUCT(--(lop=$B137),--(vung&gt;=5),--(vung&lt;6.5),--(ban="xh"))</f>
        <v>0</v>
      </c>
      <c r="M137" s="27" t="e">
        <f t="shared" ca="1" si="27"/>
        <v>#DIV/0!</v>
      </c>
      <c r="N137" s="28">
        <f ca="1">SUMPRODUCT(--(lop=$B137),--(vung&gt;=3.5),--(vung&lt;5),--(ban="xh"))</f>
        <v>0</v>
      </c>
      <c r="O137" s="29" t="e">
        <f t="shared" ca="1" si="28"/>
        <v>#DIV/0!</v>
      </c>
      <c r="P137" s="28">
        <f ca="1">SUMPRODUCT(--(lop=$B137),--(vung&gt;=0),--(vung&lt;3.5),--(ban="xh"))</f>
        <v>0</v>
      </c>
      <c r="Q137" s="27" t="e">
        <f t="shared" ca="1" si="29"/>
        <v>#DIV/0!</v>
      </c>
      <c r="R137" s="28">
        <f t="shared" ca="1" si="24"/>
        <v>0</v>
      </c>
      <c r="S137" s="27" t="e">
        <f t="shared" ca="1" si="30"/>
        <v>#DIV/0!</v>
      </c>
      <c r="T137" s="243"/>
    </row>
    <row r="138" spans="1:20" s="35" customFormat="1" ht="15.75" x14ac:dyDescent="0.2">
      <c r="A138" s="241">
        <v>1</v>
      </c>
      <c r="B138" s="242" t="str">
        <f t="shared" si="22"/>
        <v>117</v>
      </c>
      <c r="C138" s="243" t="s">
        <v>16</v>
      </c>
      <c r="D138" s="354"/>
      <c r="E138" s="244">
        <v>2</v>
      </c>
      <c r="F138" s="245" t="s">
        <v>23</v>
      </c>
      <c r="G138" s="25">
        <f t="shared" ca="1" si="23"/>
        <v>0</v>
      </c>
      <c r="H138" s="26">
        <f ca="1">SUMPRODUCT(--(lop=$B138),--(vung&gt;=8),--(vung&lt;=10),--(ban="xh"))</f>
        <v>0</v>
      </c>
      <c r="I138" s="27" t="e">
        <f t="shared" ca="1" si="25"/>
        <v>#DIV/0!</v>
      </c>
      <c r="J138" s="28">
        <f ca="1">SUMPRODUCT(--(lop=$B138),--(vung&gt;=6.5),--(vung&lt;8),--(ban="xh"))</f>
        <v>0</v>
      </c>
      <c r="K138" s="27" t="e">
        <f t="shared" ca="1" si="26"/>
        <v>#DIV/0!</v>
      </c>
      <c r="L138" s="28">
        <f ca="1">SUMPRODUCT(--(lop=$B138),--(vung&gt;=5),--(vung&lt;6.5),--(ban="xh"))</f>
        <v>0</v>
      </c>
      <c r="M138" s="27" t="e">
        <f t="shared" ca="1" si="27"/>
        <v>#DIV/0!</v>
      </c>
      <c r="N138" s="28">
        <f ca="1">SUMPRODUCT(--(lop=$B138),--(vung&gt;=3.5),--(vung&lt;5),--(ban="xh"))</f>
        <v>0</v>
      </c>
      <c r="O138" s="29" t="e">
        <f t="shared" ca="1" si="28"/>
        <v>#DIV/0!</v>
      </c>
      <c r="P138" s="28">
        <f ca="1">SUMPRODUCT(--(lop=$B138),--(vung&gt;=0),--(vung&lt;3.5),--(ban="xh"))</f>
        <v>0</v>
      </c>
      <c r="Q138" s="27" t="e">
        <f t="shared" ca="1" si="29"/>
        <v>#DIV/0!</v>
      </c>
      <c r="R138" s="28">
        <f t="shared" ca="1" si="24"/>
        <v>0</v>
      </c>
      <c r="S138" s="27" t="e">
        <f t="shared" ca="1" si="30"/>
        <v>#DIV/0!</v>
      </c>
      <c r="T138" s="243"/>
    </row>
    <row r="139" spans="1:20" s="35" customFormat="1" ht="15.75" x14ac:dyDescent="0.2">
      <c r="A139" s="241">
        <v>1</v>
      </c>
      <c r="B139" s="242" t="str">
        <f t="shared" si="22"/>
        <v>117</v>
      </c>
      <c r="C139" s="243" t="s">
        <v>16</v>
      </c>
      <c r="D139" s="354"/>
      <c r="E139" s="244">
        <v>5</v>
      </c>
      <c r="F139" s="245" t="s">
        <v>1492</v>
      </c>
      <c r="G139" s="25">
        <f t="shared" ca="1" si="23"/>
        <v>0</v>
      </c>
      <c r="H139" s="26">
        <f ca="1">SUMPRODUCT(--(lop=$B139),--(vung&gt;=8),--(vung&lt;=10),--(ban="xh"))</f>
        <v>0</v>
      </c>
      <c r="I139" s="27" t="e">
        <f t="shared" ca="1" si="25"/>
        <v>#DIV/0!</v>
      </c>
      <c r="J139" s="28">
        <f ca="1">SUMPRODUCT(--(lop=$B139),--(vung&gt;=6.5),--(vung&lt;8),--(ban="TN"))</f>
        <v>0</v>
      </c>
      <c r="K139" s="27" t="e">
        <f t="shared" ca="1" si="26"/>
        <v>#DIV/0!</v>
      </c>
      <c r="L139" s="28">
        <f ca="1">SUMPRODUCT(--(lop=$B139),--(vung&gt;=5),--(vung&lt;6.5),--(ban="xh"))</f>
        <v>0</v>
      </c>
      <c r="M139" s="27" t="e">
        <f t="shared" ca="1" si="27"/>
        <v>#DIV/0!</v>
      </c>
      <c r="N139" s="28">
        <f ca="1">SUMPRODUCT(--(lop=$B139),--(vung&gt;=3.5),--(vung&lt;5),--(ban="xh"))</f>
        <v>0</v>
      </c>
      <c r="O139" s="29" t="e">
        <f t="shared" ca="1" si="28"/>
        <v>#DIV/0!</v>
      </c>
      <c r="P139" s="28">
        <f ca="1">SUMPRODUCT(--(lop=$B139),--(vung&gt;=0),--(vung&lt;3.5),--(ban="xh"))</f>
        <v>0</v>
      </c>
      <c r="Q139" s="27" t="e">
        <f t="shared" ca="1" si="29"/>
        <v>#DIV/0!</v>
      </c>
      <c r="R139" s="28">
        <f t="shared" ca="1" si="24"/>
        <v>0</v>
      </c>
      <c r="S139" s="27" t="e">
        <f t="shared" ca="1" si="30"/>
        <v>#DIV/0!</v>
      </c>
      <c r="T139" s="243"/>
    </row>
    <row r="140" spans="1:20" s="35" customFormat="1" ht="15.75" x14ac:dyDescent="0.2">
      <c r="A140" s="241">
        <v>1</v>
      </c>
      <c r="B140" s="242" t="str">
        <f t="shared" si="22"/>
        <v>118</v>
      </c>
      <c r="C140" s="243" t="s">
        <v>17</v>
      </c>
      <c r="D140" s="354" t="s">
        <v>17</v>
      </c>
      <c r="E140" s="244">
        <v>1</v>
      </c>
      <c r="F140" s="245" t="s">
        <v>18</v>
      </c>
      <c r="G140" s="25">
        <f t="shared" ca="1" si="23"/>
        <v>0</v>
      </c>
      <c r="H140" s="26">
        <f ca="1">SUMPRODUCT(--(lop=$B140),--(vung&gt;=8),--(vung&lt;=10),--(ban="TN"))</f>
        <v>0</v>
      </c>
      <c r="I140" s="27" t="e">
        <f t="shared" ca="1" si="25"/>
        <v>#DIV/0!</v>
      </c>
      <c r="J140" s="28">
        <f ca="1">SUMPRODUCT(--(lop=$B140),--(vung&gt;=6.5),--(vung&lt;8),--(ban="TN"))</f>
        <v>0</v>
      </c>
      <c r="K140" s="27" t="e">
        <f t="shared" ca="1" si="26"/>
        <v>#DIV/0!</v>
      </c>
      <c r="L140" s="28">
        <f ca="1">SUMPRODUCT(--(lop=$B140),--(vung&gt;=5),--(vung&lt;6.5),--(ban="TN"))</f>
        <v>0</v>
      </c>
      <c r="M140" s="27" t="e">
        <f t="shared" ca="1" si="27"/>
        <v>#DIV/0!</v>
      </c>
      <c r="N140" s="28">
        <f ca="1">SUMPRODUCT(--(lop=$B140),--(vung&gt;=3.5),--(vung&lt;5),--(ban="TN"))</f>
        <v>0</v>
      </c>
      <c r="O140" s="29" t="e">
        <f t="shared" ca="1" si="28"/>
        <v>#DIV/0!</v>
      </c>
      <c r="P140" s="28">
        <f ca="1">SUMPRODUCT(--(lop=$B140),--(vung&gt;=0),--(vung&lt;3.5),--(ban="TN"))</f>
        <v>0</v>
      </c>
      <c r="Q140" s="27" t="e">
        <f t="shared" ca="1" si="29"/>
        <v>#DIV/0!</v>
      </c>
      <c r="R140" s="28">
        <f t="shared" ca="1" si="24"/>
        <v>0</v>
      </c>
      <c r="S140" s="27" t="e">
        <f t="shared" ca="1" si="30"/>
        <v>#DIV/0!</v>
      </c>
      <c r="T140" s="243"/>
    </row>
    <row r="141" spans="1:20" s="35" customFormat="1" ht="15.75" x14ac:dyDescent="0.2">
      <c r="A141" s="241">
        <v>1</v>
      </c>
      <c r="B141" s="242" t="str">
        <f t="shared" si="22"/>
        <v>118</v>
      </c>
      <c r="C141" s="243" t="s">
        <v>17</v>
      </c>
      <c r="D141" s="354"/>
      <c r="E141" s="244">
        <v>2</v>
      </c>
      <c r="F141" s="245" t="s">
        <v>1494</v>
      </c>
      <c r="G141" s="25">
        <f t="shared" ca="1" si="23"/>
        <v>0</v>
      </c>
      <c r="H141" s="26">
        <f ca="1">SUMPRODUCT(--(lop=$B141),--(vung&gt;=8),--(vung&lt;=10),--(ban="TN"))</f>
        <v>0</v>
      </c>
      <c r="I141" s="27" t="e">
        <f t="shared" ca="1" si="25"/>
        <v>#DIV/0!</v>
      </c>
      <c r="J141" s="28">
        <f ca="1">SUMPRODUCT(--(lop=$B141),--(vung&gt;=6.5),--(vung&lt;8),--(ban="TN"))</f>
        <v>0</v>
      </c>
      <c r="K141" s="27" t="e">
        <f t="shared" ca="1" si="26"/>
        <v>#DIV/0!</v>
      </c>
      <c r="L141" s="28">
        <f ca="1">SUMPRODUCT(--(lop=$B141),--(vung&gt;=5),--(vung&lt;6.5),--(ban="TN"))</f>
        <v>0</v>
      </c>
      <c r="M141" s="27" t="e">
        <f t="shared" ca="1" si="27"/>
        <v>#DIV/0!</v>
      </c>
      <c r="N141" s="28">
        <f ca="1">SUMPRODUCT(--(lop=$B141),--(vung&gt;=3.5),--(vung&lt;5),--(ban="TN"))</f>
        <v>0</v>
      </c>
      <c r="O141" s="29" t="e">
        <f t="shared" ca="1" si="28"/>
        <v>#DIV/0!</v>
      </c>
      <c r="P141" s="28">
        <f ca="1">SUMPRODUCT(--(lop=$B141),--(vung&gt;=0),--(vung&lt;3.5),--(ban="TN"))</f>
        <v>0</v>
      </c>
      <c r="Q141" s="27" t="e">
        <f t="shared" ca="1" si="29"/>
        <v>#DIV/0!</v>
      </c>
      <c r="R141" s="28">
        <f t="shared" ca="1" si="24"/>
        <v>0</v>
      </c>
      <c r="S141" s="27" t="e">
        <f t="shared" ca="1" si="30"/>
        <v>#DIV/0!</v>
      </c>
      <c r="T141" s="243"/>
    </row>
    <row r="142" spans="1:20" s="35" customFormat="1" ht="15.75" x14ac:dyDescent="0.2">
      <c r="A142" s="241">
        <v>1</v>
      </c>
      <c r="B142" s="242" t="str">
        <f t="shared" ref="B142:B205" si="31">LEFT(C142,2)&amp;RIGHT(C142,1)</f>
        <v>118</v>
      </c>
      <c r="C142" s="243" t="s">
        <v>17</v>
      </c>
      <c r="D142" s="354"/>
      <c r="E142" s="244">
        <v>3</v>
      </c>
      <c r="F142" s="245" t="s">
        <v>36</v>
      </c>
      <c r="G142" s="25">
        <f t="shared" ca="1" si="23"/>
        <v>0</v>
      </c>
      <c r="H142" s="26">
        <f ca="1">SUMPRODUCT(--(lop=$B142),--(vung&gt;=8),--(vung&lt;=10),--(ban="TN"))</f>
        <v>0</v>
      </c>
      <c r="I142" s="27" t="e">
        <f t="shared" ca="1" si="25"/>
        <v>#DIV/0!</v>
      </c>
      <c r="J142" s="28">
        <f ca="1">SUMPRODUCT(--(lop=$B142),--(vung&gt;=6.5),--(vung&lt;8),--(ban="TN"))</f>
        <v>0</v>
      </c>
      <c r="K142" s="27" t="e">
        <f t="shared" ca="1" si="26"/>
        <v>#DIV/0!</v>
      </c>
      <c r="L142" s="28">
        <f ca="1">SUMPRODUCT(--(lop=$B142),--(vung&gt;=5),--(vung&lt;6.5),--(ban="TN"))</f>
        <v>0</v>
      </c>
      <c r="M142" s="27" t="e">
        <f t="shared" ca="1" si="27"/>
        <v>#DIV/0!</v>
      </c>
      <c r="N142" s="28">
        <f ca="1">SUMPRODUCT(--(lop=$B142),--(vung&gt;=3.5),--(vung&lt;5),--(ban="TN"))</f>
        <v>0</v>
      </c>
      <c r="O142" s="29" t="e">
        <f t="shared" ca="1" si="28"/>
        <v>#DIV/0!</v>
      </c>
      <c r="P142" s="30">
        <f ca="1">SUMPRODUCT(--(lop=$B142),--(vung&gt;=0),--(vung&lt;3.5),--(ban="TN"))</f>
        <v>0</v>
      </c>
      <c r="Q142" s="27" t="e">
        <f t="shared" ca="1" si="29"/>
        <v>#DIV/0!</v>
      </c>
      <c r="R142" s="28">
        <f t="shared" ca="1" si="24"/>
        <v>0</v>
      </c>
      <c r="S142" s="27" t="e">
        <f t="shared" ca="1" si="30"/>
        <v>#DIV/0!</v>
      </c>
      <c r="T142" s="243"/>
    </row>
    <row r="143" spans="1:20" s="35" customFormat="1" ht="15.75" x14ac:dyDescent="0.2">
      <c r="A143" s="241">
        <v>1</v>
      </c>
      <c r="B143" s="242" t="str">
        <f t="shared" si="31"/>
        <v>118</v>
      </c>
      <c r="C143" s="243" t="s">
        <v>17</v>
      </c>
      <c r="D143" s="354"/>
      <c r="E143" s="244">
        <v>4</v>
      </c>
      <c r="F143" s="245" t="s">
        <v>276</v>
      </c>
      <c r="G143" s="25">
        <f t="shared" ca="1" si="23"/>
        <v>0</v>
      </c>
      <c r="H143" s="26">
        <f ca="1">SUMPRODUCT(--(lop=$B143),--(vung&gt;=8),--(vung&lt;=10),--(ban="TN"))</f>
        <v>0</v>
      </c>
      <c r="I143" s="27" t="e">
        <f t="shared" ca="1" si="25"/>
        <v>#DIV/0!</v>
      </c>
      <c r="J143" s="28">
        <f ca="1">SUMPRODUCT(--(lop=$B143),--(vung&gt;=6.5),--(vung&lt;8),--(ban="TN"))</f>
        <v>0</v>
      </c>
      <c r="K143" s="27" t="e">
        <f t="shared" ca="1" si="26"/>
        <v>#DIV/0!</v>
      </c>
      <c r="L143" s="28">
        <f ca="1">SUMPRODUCT(--(lop=$B143),--(vung&gt;=5),--(vung&lt;6.5),--(ban="TN"))</f>
        <v>0</v>
      </c>
      <c r="M143" s="27" t="e">
        <f t="shared" ca="1" si="27"/>
        <v>#DIV/0!</v>
      </c>
      <c r="N143" s="28">
        <f ca="1">SUMPRODUCT(--(lop=$B143),--(vung&gt;=3.5),--(vung&lt;5),--(ban="TN"))</f>
        <v>0</v>
      </c>
      <c r="O143" s="29" t="e">
        <f t="shared" ca="1" si="28"/>
        <v>#DIV/0!</v>
      </c>
      <c r="P143" s="30">
        <f ca="1">SUMPRODUCT(--(lop=$B143),--(vung&gt;=0),--(vung&lt;3.5),--(ban="TN"))</f>
        <v>0</v>
      </c>
      <c r="Q143" s="27" t="e">
        <f t="shared" ca="1" si="29"/>
        <v>#DIV/0!</v>
      </c>
      <c r="R143" s="28">
        <f t="shared" ca="1" si="24"/>
        <v>0</v>
      </c>
      <c r="S143" s="27" t="e">
        <f t="shared" ca="1" si="30"/>
        <v>#DIV/0!</v>
      </c>
      <c r="T143" s="243"/>
    </row>
    <row r="144" spans="1:20" s="35" customFormat="1" ht="15.75" x14ac:dyDescent="0.2">
      <c r="A144" s="241">
        <v>1</v>
      </c>
      <c r="B144" s="242" t="str">
        <f t="shared" si="31"/>
        <v>118</v>
      </c>
      <c r="C144" s="243" t="s">
        <v>17</v>
      </c>
      <c r="D144" s="354"/>
      <c r="E144" s="244">
        <v>1</v>
      </c>
      <c r="F144" s="245" t="s">
        <v>19</v>
      </c>
      <c r="G144" s="25">
        <f t="shared" ca="1" si="23"/>
        <v>39</v>
      </c>
      <c r="H144" s="26">
        <f ca="1">SUMPRODUCT(--(lop=$B144),--(vung&gt;=8),--(vung&lt;=10),--(ban="xh"))</f>
        <v>0</v>
      </c>
      <c r="I144" s="27">
        <f t="shared" ca="1" si="25"/>
        <v>0</v>
      </c>
      <c r="J144" s="28">
        <f ca="1">SUMPRODUCT(--(lop=$B144),--(vung&gt;=6.5),--(vung&lt;8),--(ban="xh"))</f>
        <v>0</v>
      </c>
      <c r="K144" s="27">
        <f t="shared" ca="1" si="26"/>
        <v>0</v>
      </c>
      <c r="L144" s="28">
        <f ca="1">SUMPRODUCT(--(lop=$B144),--(vung&gt;=5),--(vung&lt;6.5),--(ban="xh"))</f>
        <v>0</v>
      </c>
      <c r="M144" s="27">
        <f t="shared" ca="1" si="27"/>
        <v>0</v>
      </c>
      <c r="N144" s="28">
        <f ca="1">SUMPRODUCT(--(lop=$B144),--(vung&gt;=3.5),--(vung&lt;5),--(ban="xh"))</f>
        <v>0</v>
      </c>
      <c r="O144" s="29">
        <f t="shared" ca="1" si="28"/>
        <v>0</v>
      </c>
      <c r="P144" s="28">
        <f ca="1">SUMPRODUCT(--(lop=$B144),--(vung&gt;=0),--(vung&lt;3.5),--(ban="xh"))</f>
        <v>39</v>
      </c>
      <c r="Q144" s="27">
        <f t="shared" ca="1" si="29"/>
        <v>100</v>
      </c>
      <c r="R144" s="28">
        <f t="shared" ca="1" si="24"/>
        <v>0</v>
      </c>
      <c r="S144" s="27">
        <f t="shared" ca="1" si="30"/>
        <v>0</v>
      </c>
      <c r="T144" s="243"/>
    </row>
    <row r="145" spans="1:20" s="35" customFormat="1" ht="15.75" x14ac:dyDescent="0.2">
      <c r="A145" s="241">
        <v>1</v>
      </c>
      <c r="B145" s="242" t="str">
        <f t="shared" si="31"/>
        <v>118</v>
      </c>
      <c r="C145" s="243" t="s">
        <v>17</v>
      </c>
      <c r="D145" s="354"/>
      <c r="E145" s="244">
        <v>3</v>
      </c>
      <c r="F145" s="245" t="s">
        <v>1493</v>
      </c>
      <c r="G145" s="25">
        <f t="shared" ca="1" si="23"/>
        <v>39</v>
      </c>
      <c r="H145" s="26">
        <f ca="1">SUMPRODUCT(--(lop=$B145),--(vung&gt;=8),--(vung&lt;=10),--(ban="xh"))</f>
        <v>0</v>
      </c>
      <c r="I145" s="27">
        <f t="shared" ca="1" si="25"/>
        <v>0</v>
      </c>
      <c r="J145" s="28">
        <f ca="1">SUMPRODUCT(--(lop=$B145),--(vung&gt;=6.5),--(vung&lt;8),--(ban="xh"))</f>
        <v>0</v>
      </c>
      <c r="K145" s="27">
        <f t="shared" ca="1" si="26"/>
        <v>0</v>
      </c>
      <c r="L145" s="28">
        <f ca="1">SUMPRODUCT(--(lop=$B145),--(vung&gt;=5),--(vung&lt;6.5),--(ban="xh"))</f>
        <v>0</v>
      </c>
      <c r="M145" s="27">
        <f t="shared" ca="1" si="27"/>
        <v>0</v>
      </c>
      <c r="N145" s="28">
        <f ca="1">SUMPRODUCT(--(lop=$B145),--(vung&gt;=3.5),--(vung&lt;5),--(ban="xh"))</f>
        <v>0</v>
      </c>
      <c r="O145" s="29">
        <f t="shared" ca="1" si="28"/>
        <v>0</v>
      </c>
      <c r="P145" s="28">
        <f ca="1">SUMPRODUCT(--(lop=$B145),--(vung&gt;=0),--(vung&lt;3.5),--(ban="xh"))</f>
        <v>39</v>
      </c>
      <c r="Q145" s="27">
        <f t="shared" ca="1" si="29"/>
        <v>100</v>
      </c>
      <c r="R145" s="28">
        <f t="shared" ca="1" si="24"/>
        <v>0</v>
      </c>
      <c r="S145" s="27">
        <f t="shared" ca="1" si="30"/>
        <v>0</v>
      </c>
      <c r="T145" s="243"/>
    </row>
    <row r="146" spans="1:20" s="35" customFormat="1" ht="15.75" x14ac:dyDescent="0.2">
      <c r="A146" s="241">
        <v>1</v>
      </c>
      <c r="B146" s="242" t="str">
        <f t="shared" si="31"/>
        <v>118</v>
      </c>
      <c r="C146" s="243" t="s">
        <v>17</v>
      </c>
      <c r="D146" s="354"/>
      <c r="E146" s="244">
        <v>4</v>
      </c>
      <c r="F146" s="245" t="s">
        <v>1495</v>
      </c>
      <c r="G146" s="25">
        <f t="shared" ca="1" si="23"/>
        <v>39</v>
      </c>
      <c r="H146" s="26">
        <f ca="1">SUMPRODUCT(--(lop=$B146),--(vung&gt;=8),--(vung&lt;=10),--(ban="xh"))</f>
        <v>0</v>
      </c>
      <c r="I146" s="27">
        <f t="shared" ca="1" si="25"/>
        <v>0</v>
      </c>
      <c r="J146" s="28">
        <f ca="1">SUMPRODUCT(--(lop=$B146),--(vung&gt;=6.5),--(vung&lt;8),--(ban="xh"))</f>
        <v>0</v>
      </c>
      <c r="K146" s="27">
        <f t="shared" ca="1" si="26"/>
        <v>0</v>
      </c>
      <c r="L146" s="28">
        <f ca="1">SUMPRODUCT(--(lop=$B146),--(vung&gt;=5),--(vung&lt;6.5),--(ban="xh"))</f>
        <v>0</v>
      </c>
      <c r="M146" s="27">
        <f t="shared" ca="1" si="27"/>
        <v>0</v>
      </c>
      <c r="N146" s="28">
        <f ca="1">SUMPRODUCT(--(lop=$B146),--(vung&gt;=3.5),--(vung&lt;5),--(ban="xh"))</f>
        <v>0</v>
      </c>
      <c r="O146" s="29">
        <f t="shared" ca="1" si="28"/>
        <v>0</v>
      </c>
      <c r="P146" s="28">
        <f ca="1">SUMPRODUCT(--(lop=$B146),--(vung&gt;=0),--(vung&lt;3.5),--(ban="xh"))</f>
        <v>39</v>
      </c>
      <c r="Q146" s="27">
        <f t="shared" ca="1" si="29"/>
        <v>100</v>
      </c>
      <c r="R146" s="28">
        <f t="shared" ca="1" si="24"/>
        <v>0</v>
      </c>
      <c r="S146" s="27">
        <f t="shared" ca="1" si="30"/>
        <v>0</v>
      </c>
      <c r="T146" s="243"/>
    </row>
    <row r="147" spans="1:20" s="35" customFormat="1" ht="15.75" x14ac:dyDescent="0.2">
      <c r="A147" s="241">
        <v>1</v>
      </c>
      <c r="B147" s="242" t="str">
        <f t="shared" si="31"/>
        <v>118</v>
      </c>
      <c r="C147" s="243" t="s">
        <v>17</v>
      </c>
      <c r="D147" s="354"/>
      <c r="E147" s="244">
        <v>2</v>
      </c>
      <c r="F147" s="245" t="s">
        <v>23</v>
      </c>
      <c r="G147" s="25">
        <f t="shared" ca="1" si="23"/>
        <v>39</v>
      </c>
      <c r="H147" s="26">
        <f ca="1">SUMPRODUCT(--(lop=$B147),--(vung&gt;=8),--(vung&lt;=10),--(ban="xh"))</f>
        <v>0</v>
      </c>
      <c r="I147" s="27">
        <f t="shared" ca="1" si="25"/>
        <v>0</v>
      </c>
      <c r="J147" s="28">
        <f ca="1">SUMPRODUCT(--(lop=$B147),--(vung&gt;=6.5),--(vung&lt;8),--(ban="xh"))</f>
        <v>0</v>
      </c>
      <c r="K147" s="27">
        <f t="shared" ca="1" si="26"/>
        <v>0</v>
      </c>
      <c r="L147" s="28">
        <f ca="1">SUMPRODUCT(--(lop=$B147),--(vung&gt;=5),--(vung&lt;6.5),--(ban="xh"))</f>
        <v>0</v>
      </c>
      <c r="M147" s="27">
        <f t="shared" ca="1" si="27"/>
        <v>0</v>
      </c>
      <c r="N147" s="28">
        <f ca="1">SUMPRODUCT(--(lop=$B147),--(vung&gt;=3.5),--(vung&lt;5),--(ban="xh"))</f>
        <v>0</v>
      </c>
      <c r="O147" s="29">
        <f t="shared" ca="1" si="28"/>
        <v>0</v>
      </c>
      <c r="P147" s="28">
        <f ca="1">SUMPRODUCT(--(lop=$B147),--(vung&gt;=0),--(vung&lt;3.5),--(ban="xh"))</f>
        <v>39</v>
      </c>
      <c r="Q147" s="27">
        <f t="shared" ca="1" si="29"/>
        <v>100</v>
      </c>
      <c r="R147" s="28">
        <f t="shared" ca="1" si="24"/>
        <v>0</v>
      </c>
      <c r="S147" s="27">
        <f t="shared" ca="1" si="30"/>
        <v>0</v>
      </c>
      <c r="T147" s="243"/>
    </row>
    <row r="148" spans="1:20" s="35" customFormat="1" ht="15.75" x14ac:dyDescent="0.2">
      <c r="A148" s="241">
        <v>1</v>
      </c>
      <c r="B148" s="242" t="str">
        <f t="shared" si="31"/>
        <v>118</v>
      </c>
      <c r="C148" s="243" t="s">
        <v>17</v>
      </c>
      <c r="D148" s="354"/>
      <c r="E148" s="244">
        <v>5</v>
      </c>
      <c r="F148" s="245" t="s">
        <v>1492</v>
      </c>
      <c r="G148" s="25">
        <f t="shared" ca="1" si="23"/>
        <v>39</v>
      </c>
      <c r="H148" s="26">
        <f ca="1">SUMPRODUCT(--(lop=$B148),--(vung&gt;=8),--(vung&lt;=10),--(ban="xh"))</f>
        <v>0</v>
      </c>
      <c r="I148" s="27">
        <f t="shared" ca="1" si="25"/>
        <v>0</v>
      </c>
      <c r="J148" s="28">
        <f ca="1">SUMPRODUCT(--(lop=$B148),--(vung&gt;=6.5),--(vung&lt;8),--(ban="TN"))</f>
        <v>0</v>
      </c>
      <c r="K148" s="27">
        <f t="shared" ca="1" si="26"/>
        <v>0</v>
      </c>
      <c r="L148" s="28">
        <f ca="1">SUMPRODUCT(--(lop=$B148),--(vung&gt;=5),--(vung&lt;6.5),--(ban="xh"))</f>
        <v>0</v>
      </c>
      <c r="M148" s="27">
        <f t="shared" ca="1" si="27"/>
        <v>0</v>
      </c>
      <c r="N148" s="28">
        <f ca="1">SUMPRODUCT(--(lop=$B148),--(vung&gt;=3.5),--(vung&lt;5),--(ban="xh"))</f>
        <v>0</v>
      </c>
      <c r="O148" s="29">
        <f t="shared" ca="1" si="28"/>
        <v>0</v>
      </c>
      <c r="P148" s="28">
        <f ca="1">SUMPRODUCT(--(lop=$B148),--(vung&gt;=0),--(vung&lt;3.5),--(ban="xh"))</f>
        <v>39</v>
      </c>
      <c r="Q148" s="27">
        <f t="shared" ca="1" si="29"/>
        <v>100</v>
      </c>
      <c r="R148" s="28">
        <f t="shared" ca="1" si="24"/>
        <v>0</v>
      </c>
      <c r="S148" s="27">
        <f t="shared" ca="1" si="30"/>
        <v>0</v>
      </c>
      <c r="T148" s="243"/>
    </row>
    <row r="149" spans="1:20" s="35" customFormat="1" ht="15.75" x14ac:dyDescent="0.2">
      <c r="A149" s="241">
        <v>1</v>
      </c>
      <c r="B149" s="242" t="str">
        <f t="shared" si="31"/>
        <v>119</v>
      </c>
      <c r="C149" s="243" t="s">
        <v>1281</v>
      </c>
      <c r="D149" s="354" t="s">
        <v>1281</v>
      </c>
      <c r="E149" s="244">
        <v>1</v>
      </c>
      <c r="F149" s="245" t="s">
        <v>18</v>
      </c>
      <c r="G149" s="25">
        <f t="shared" ca="1" si="23"/>
        <v>0</v>
      </c>
      <c r="H149" s="26">
        <f ca="1">SUMPRODUCT(--(lop=$B149),--(vung&gt;=8),--(vung&lt;=10),--(ban="TN"))</f>
        <v>0</v>
      </c>
      <c r="I149" s="27" t="e">
        <f t="shared" ca="1" si="25"/>
        <v>#DIV/0!</v>
      </c>
      <c r="J149" s="28">
        <f ca="1">SUMPRODUCT(--(lop=$B149),--(vung&gt;=6.5),--(vung&lt;8),--(ban="TN"))</f>
        <v>0</v>
      </c>
      <c r="K149" s="27" t="e">
        <f t="shared" ca="1" si="26"/>
        <v>#DIV/0!</v>
      </c>
      <c r="L149" s="28">
        <f ca="1">SUMPRODUCT(--(lop=$B149),--(vung&gt;=5),--(vung&lt;6.5),--(ban="TN"))</f>
        <v>0</v>
      </c>
      <c r="M149" s="27" t="e">
        <f t="shared" ca="1" si="27"/>
        <v>#DIV/0!</v>
      </c>
      <c r="N149" s="28">
        <f ca="1">SUMPRODUCT(--(lop=$B149),--(vung&gt;=3.5),--(vung&lt;5),--(ban="TN"))</f>
        <v>0</v>
      </c>
      <c r="O149" s="29" t="e">
        <f t="shared" ca="1" si="28"/>
        <v>#DIV/0!</v>
      </c>
      <c r="P149" s="28">
        <f ca="1">SUMPRODUCT(--(lop=$B149),--(vung&gt;=0),--(vung&lt;3.5),--(ban="TN"))</f>
        <v>0</v>
      </c>
      <c r="Q149" s="27" t="e">
        <f t="shared" ca="1" si="29"/>
        <v>#DIV/0!</v>
      </c>
      <c r="R149" s="28">
        <f t="shared" ca="1" si="24"/>
        <v>0</v>
      </c>
      <c r="S149" s="27" t="e">
        <f t="shared" ca="1" si="30"/>
        <v>#DIV/0!</v>
      </c>
      <c r="T149" s="243"/>
    </row>
    <row r="150" spans="1:20" s="35" customFormat="1" ht="15.75" x14ac:dyDescent="0.2">
      <c r="A150" s="241">
        <v>1</v>
      </c>
      <c r="B150" s="242" t="str">
        <f t="shared" si="31"/>
        <v>119</v>
      </c>
      <c r="C150" s="243" t="s">
        <v>1281</v>
      </c>
      <c r="D150" s="354"/>
      <c r="E150" s="244">
        <v>2</v>
      </c>
      <c r="F150" s="245" t="s">
        <v>1494</v>
      </c>
      <c r="G150" s="25">
        <f t="shared" ca="1" si="23"/>
        <v>0</v>
      </c>
      <c r="H150" s="26">
        <f ca="1">SUMPRODUCT(--(lop=$B150),--(vung&gt;=8),--(vung&lt;=10),--(ban="TN"))</f>
        <v>0</v>
      </c>
      <c r="I150" s="27" t="e">
        <f t="shared" ca="1" si="25"/>
        <v>#DIV/0!</v>
      </c>
      <c r="J150" s="28">
        <f ca="1">SUMPRODUCT(--(lop=$B150),--(vung&gt;=6.5),--(vung&lt;8),--(ban="TN"))</f>
        <v>0</v>
      </c>
      <c r="K150" s="27" t="e">
        <f t="shared" ca="1" si="26"/>
        <v>#DIV/0!</v>
      </c>
      <c r="L150" s="28">
        <f ca="1">SUMPRODUCT(--(lop=$B150),--(vung&gt;=5),--(vung&lt;6.5),--(ban="TN"))</f>
        <v>0</v>
      </c>
      <c r="M150" s="27" t="e">
        <f t="shared" ca="1" si="27"/>
        <v>#DIV/0!</v>
      </c>
      <c r="N150" s="28">
        <f ca="1">SUMPRODUCT(--(lop=$B150),--(vung&gt;=3.5),--(vung&lt;5),--(ban="TN"))</f>
        <v>0</v>
      </c>
      <c r="O150" s="29" t="e">
        <f t="shared" ca="1" si="28"/>
        <v>#DIV/0!</v>
      </c>
      <c r="P150" s="28">
        <f ca="1">SUMPRODUCT(--(lop=$B150),--(vung&gt;=0),--(vung&lt;3.5),--(ban="TN"))</f>
        <v>0</v>
      </c>
      <c r="Q150" s="27" t="e">
        <f t="shared" ca="1" si="29"/>
        <v>#DIV/0!</v>
      </c>
      <c r="R150" s="28">
        <f t="shared" ca="1" si="24"/>
        <v>0</v>
      </c>
      <c r="S150" s="27" t="e">
        <f t="shared" ca="1" si="30"/>
        <v>#DIV/0!</v>
      </c>
      <c r="T150" s="243"/>
    </row>
    <row r="151" spans="1:20" s="35" customFormat="1" ht="15.75" x14ac:dyDescent="0.2">
      <c r="A151" s="241">
        <v>1</v>
      </c>
      <c r="B151" s="242" t="str">
        <f t="shared" si="31"/>
        <v>119</v>
      </c>
      <c r="C151" s="243" t="s">
        <v>1281</v>
      </c>
      <c r="D151" s="354"/>
      <c r="E151" s="244">
        <v>3</v>
      </c>
      <c r="F151" s="245" t="s">
        <v>36</v>
      </c>
      <c r="G151" s="25">
        <f t="shared" ca="1" si="23"/>
        <v>0</v>
      </c>
      <c r="H151" s="26">
        <f ca="1">SUMPRODUCT(--(lop=$B151),--(vung&gt;=8),--(vung&lt;=10),--(ban="TN"))</f>
        <v>0</v>
      </c>
      <c r="I151" s="27" t="e">
        <f t="shared" ca="1" si="25"/>
        <v>#DIV/0!</v>
      </c>
      <c r="J151" s="28">
        <f ca="1">SUMPRODUCT(--(lop=$B151),--(vung&gt;=6.5),--(vung&lt;8),--(ban="TN"))</f>
        <v>0</v>
      </c>
      <c r="K151" s="27" t="e">
        <f t="shared" ca="1" si="26"/>
        <v>#DIV/0!</v>
      </c>
      <c r="L151" s="28">
        <f ca="1">SUMPRODUCT(--(lop=$B151),--(vung&gt;=5),--(vung&lt;6.5),--(ban="TN"))</f>
        <v>0</v>
      </c>
      <c r="M151" s="27" t="e">
        <f t="shared" ca="1" si="27"/>
        <v>#DIV/0!</v>
      </c>
      <c r="N151" s="28">
        <f ca="1">SUMPRODUCT(--(lop=$B151),--(vung&gt;=3.5),--(vung&lt;5),--(ban="TN"))</f>
        <v>0</v>
      </c>
      <c r="O151" s="29" t="e">
        <f t="shared" ca="1" si="28"/>
        <v>#DIV/0!</v>
      </c>
      <c r="P151" s="30">
        <f ca="1">SUMPRODUCT(--(lop=$B151),--(vung&gt;=0),--(vung&lt;3.5),--(ban="TN"))</f>
        <v>0</v>
      </c>
      <c r="Q151" s="27" t="e">
        <f t="shared" ca="1" si="29"/>
        <v>#DIV/0!</v>
      </c>
      <c r="R151" s="28">
        <f t="shared" ca="1" si="24"/>
        <v>0</v>
      </c>
      <c r="S151" s="27" t="e">
        <f t="shared" ca="1" si="30"/>
        <v>#DIV/0!</v>
      </c>
      <c r="T151" s="243"/>
    </row>
    <row r="152" spans="1:20" s="35" customFormat="1" ht="15.75" x14ac:dyDescent="0.2">
      <c r="A152" s="241">
        <v>1</v>
      </c>
      <c r="B152" s="242" t="str">
        <f t="shared" si="31"/>
        <v>119</v>
      </c>
      <c r="C152" s="243" t="s">
        <v>1281</v>
      </c>
      <c r="D152" s="354"/>
      <c r="E152" s="244">
        <v>4</v>
      </c>
      <c r="F152" s="245" t="s">
        <v>276</v>
      </c>
      <c r="G152" s="25">
        <f t="shared" ca="1" si="23"/>
        <v>0</v>
      </c>
      <c r="H152" s="26">
        <f ca="1">SUMPRODUCT(--(lop=$B152),--(vung&gt;=8),--(vung&lt;=10),--(ban="TN"))</f>
        <v>0</v>
      </c>
      <c r="I152" s="27" t="e">
        <f t="shared" ca="1" si="25"/>
        <v>#DIV/0!</v>
      </c>
      <c r="J152" s="28">
        <f ca="1">SUMPRODUCT(--(lop=$B152),--(vung&gt;=6.5),--(vung&lt;8),--(ban="TN"))</f>
        <v>0</v>
      </c>
      <c r="K152" s="27" t="e">
        <f t="shared" ca="1" si="26"/>
        <v>#DIV/0!</v>
      </c>
      <c r="L152" s="28">
        <f ca="1">SUMPRODUCT(--(lop=$B152),--(vung&gt;=5),--(vung&lt;6.5),--(ban="TN"))</f>
        <v>0</v>
      </c>
      <c r="M152" s="27" t="e">
        <f t="shared" ca="1" si="27"/>
        <v>#DIV/0!</v>
      </c>
      <c r="N152" s="28">
        <f ca="1">SUMPRODUCT(--(lop=$B152),--(vung&gt;=3.5),--(vung&lt;5),--(ban="TN"))</f>
        <v>0</v>
      </c>
      <c r="O152" s="29" t="e">
        <f t="shared" ca="1" si="28"/>
        <v>#DIV/0!</v>
      </c>
      <c r="P152" s="30">
        <f ca="1">SUMPRODUCT(--(lop=$B152),--(vung&gt;=0),--(vung&lt;3.5),--(ban="TN"))</f>
        <v>0</v>
      </c>
      <c r="Q152" s="27" t="e">
        <f t="shared" ca="1" si="29"/>
        <v>#DIV/0!</v>
      </c>
      <c r="R152" s="28">
        <f t="shared" ca="1" si="24"/>
        <v>0</v>
      </c>
      <c r="S152" s="27" t="e">
        <f t="shared" ca="1" si="30"/>
        <v>#DIV/0!</v>
      </c>
      <c r="T152" s="243"/>
    </row>
    <row r="153" spans="1:20" s="35" customFormat="1" ht="15.75" x14ac:dyDescent="0.2">
      <c r="A153" s="241">
        <v>1</v>
      </c>
      <c r="B153" s="242" t="str">
        <f t="shared" si="31"/>
        <v>119</v>
      </c>
      <c r="C153" s="243" t="s">
        <v>1281</v>
      </c>
      <c r="D153" s="354"/>
      <c r="E153" s="244">
        <v>1</v>
      </c>
      <c r="F153" s="245" t="s">
        <v>19</v>
      </c>
      <c r="G153" s="25">
        <f t="shared" ca="1" si="23"/>
        <v>31</v>
      </c>
      <c r="H153" s="26">
        <f ca="1">SUMPRODUCT(--(lop=$B153),--(vung&gt;=8),--(vung&lt;=10),--(ban="xh"))</f>
        <v>0</v>
      </c>
      <c r="I153" s="27">
        <f t="shared" ca="1" si="25"/>
        <v>0</v>
      </c>
      <c r="J153" s="28">
        <f ca="1">SUMPRODUCT(--(lop=$B153),--(vung&gt;=6.5),--(vung&lt;8),--(ban="xh"))</f>
        <v>0</v>
      </c>
      <c r="K153" s="27">
        <f t="shared" ca="1" si="26"/>
        <v>0</v>
      </c>
      <c r="L153" s="28">
        <f ca="1">SUMPRODUCT(--(lop=$B153),--(vung&gt;=5),--(vung&lt;6.5),--(ban="xh"))</f>
        <v>0</v>
      </c>
      <c r="M153" s="27">
        <f t="shared" ca="1" si="27"/>
        <v>0</v>
      </c>
      <c r="N153" s="28">
        <f ca="1">SUMPRODUCT(--(lop=$B153),--(vung&gt;=3.5),--(vung&lt;5),--(ban="xh"))</f>
        <v>0</v>
      </c>
      <c r="O153" s="29">
        <f t="shared" ca="1" si="28"/>
        <v>0</v>
      </c>
      <c r="P153" s="28">
        <f ca="1">SUMPRODUCT(--(lop=$B153),--(vung&gt;=0),--(vung&lt;3.5),--(ban="xh"))</f>
        <v>31</v>
      </c>
      <c r="Q153" s="27">
        <f t="shared" ca="1" si="29"/>
        <v>100</v>
      </c>
      <c r="R153" s="28">
        <f t="shared" ca="1" si="24"/>
        <v>0</v>
      </c>
      <c r="S153" s="27">
        <f t="shared" ca="1" si="30"/>
        <v>0</v>
      </c>
      <c r="T153" s="243"/>
    </row>
    <row r="154" spans="1:20" s="35" customFormat="1" ht="15.75" x14ac:dyDescent="0.2">
      <c r="A154" s="241">
        <v>1</v>
      </c>
      <c r="B154" s="242" t="str">
        <f t="shared" si="31"/>
        <v>119</v>
      </c>
      <c r="C154" s="243" t="s">
        <v>1281</v>
      </c>
      <c r="D154" s="354"/>
      <c r="E154" s="244">
        <v>3</v>
      </c>
      <c r="F154" s="245" t="s">
        <v>1493</v>
      </c>
      <c r="G154" s="25">
        <f t="shared" ca="1" si="23"/>
        <v>31</v>
      </c>
      <c r="H154" s="26">
        <f ca="1">SUMPRODUCT(--(lop=$B154),--(vung&gt;=8),--(vung&lt;=10),--(ban="xh"))</f>
        <v>0</v>
      </c>
      <c r="I154" s="27">
        <f t="shared" ca="1" si="25"/>
        <v>0</v>
      </c>
      <c r="J154" s="28">
        <f ca="1">SUMPRODUCT(--(lop=$B154),--(vung&gt;=6.5),--(vung&lt;8),--(ban="xh"))</f>
        <v>0</v>
      </c>
      <c r="K154" s="27">
        <f t="shared" ca="1" si="26"/>
        <v>0</v>
      </c>
      <c r="L154" s="28">
        <f ca="1">SUMPRODUCT(--(lop=$B154),--(vung&gt;=5),--(vung&lt;6.5),--(ban="xh"))</f>
        <v>0</v>
      </c>
      <c r="M154" s="27">
        <f t="shared" ca="1" si="27"/>
        <v>0</v>
      </c>
      <c r="N154" s="28">
        <f ca="1">SUMPRODUCT(--(lop=$B154),--(vung&gt;=3.5),--(vung&lt;5),--(ban="xh"))</f>
        <v>0</v>
      </c>
      <c r="O154" s="29">
        <f t="shared" ca="1" si="28"/>
        <v>0</v>
      </c>
      <c r="P154" s="28">
        <f ca="1">SUMPRODUCT(--(lop=$B154),--(vung&gt;=0),--(vung&lt;3.5),--(ban="xh"))</f>
        <v>31</v>
      </c>
      <c r="Q154" s="27">
        <f t="shared" ca="1" si="29"/>
        <v>100</v>
      </c>
      <c r="R154" s="28">
        <f t="shared" ca="1" si="24"/>
        <v>0</v>
      </c>
      <c r="S154" s="27">
        <f t="shared" ca="1" si="30"/>
        <v>0</v>
      </c>
      <c r="T154" s="243"/>
    </row>
    <row r="155" spans="1:20" s="35" customFormat="1" ht="15.75" x14ac:dyDescent="0.2">
      <c r="A155" s="241">
        <v>1</v>
      </c>
      <c r="B155" s="242" t="str">
        <f t="shared" si="31"/>
        <v>119</v>
      </c>
      <c r="C155" s="243" t="s">
        <v>1281</v>
      </c>
      <c r="D155" s="354"/>
      <c r="E155" s="244">
        <v>4</v>
      </c>
      <c r="F155" s="245" t="s">
        <v>1495</v>
      </c>
      <c r="G155" s="25">
        <f t="shared" ca="1" si="23"/>
        <v>31</v>
      </c>
      <c r="H155" s="26">
        <f ca="1">SUMPRODUCT(--(lop=$B155),--(vung&gt;=8),--(vung&lt;=10),--(ban="xh"))</f>
        <v>0</v>
      </c>
      <c r="I155" s="27">
        <f t="shared" ca="1" si="25"/>
        <v>0</v>
      </c>
      <c r="J155" s="28">
        <f ca="1">SUMPRODUCT(--(lop=$B155),--(vung&gt;=6.5),--(vung&lt;8),--(ban="xh"))</f>
        <v>0</v>
      </c>
      <c r="K155" s="27">
        <f t="shared" ca="1" si="26"/>
        <v>0</v>
      </c>
      <c r="L155" s="28">
        <f ca="1">SUMPRODUCT(--(lop=$B155),--(vung&gt;=5),--(vung&lt;6.5),--(ban="xh"))</f>
        <v>0</v>
      </c>
      <c r="M155" s="27">
        <f t="shared" ca="1" si="27"/>
        <v>0</v>
      </c>
      <c r="N155" s="28">
        <f ca="1">SUMPRODUCT(--(lop=$B155),--(vung&gt;=3.5),--(vung&lt;5),--(ban="xh"))</f>
        <v>0</v>
      </c>
      <c r="O155" s="29">
        <f t="shared" ca="1" si="28"/>
        <v>0</v>
      </c>
      <c r="P155" s="28">
        <f ca="1">SUMPRODUCT(--(lop=$B155),--(vung&gt;=0),--(vung&lt;3.5),--(ban="xh"))</f>
        <v>31</v>
      </c>
      <c r="Q155" s="27">
        <f t="shared" ca="1" si="29"/>
        <v>100</v>
      </c>
      <c r="R155" s="28">
        <f t="shared" ca="1" si="24"/>
        <v>0</v>
      </c>
      <c r="S155" s="27">
        <f t="shared" ca="1" si="30"/>
        <v>0</v>
      </c>
      <c r="T155" s="243"/>
    </row>
    <row r="156" spans="1:20" s="35" customFormat="1" ht="15.75" x14ac:dyDescent="0.2">
      <c r="A156" s="241">
        <v>1</v>
      </c>
      <c r="B156" s="242" t="str">
        <f t="shared" si="31"/>
        <v>119</v>
      </c>
      <c r="C156" s="243" t="s">
        <v>1281</v>
      </c>
      <c r="D156" s="354"/>
      <c r="E156" s="244">
        <v>2</v>
      </c>
      <c r="F156" s="245" t="s">
        <v>23</v>
      </c>
      <c r="G156" s="25">
        <f t="shared" ca="1" si="23"/>
        <v>31</v>
      </c>
      <c r="H156" s="26">
        <f ca="1">SUMPRODUCT(--(lop=$B156),--(vung&gt;=8),--(vung&lt;=10),--(ban="xh"))</f>
        <v>0</v>
      </c>
      <c r="I156" s="27">
        <f t="shared" ca="1" si="25"/>
        <v>0</v>
      </c>
      <c r="J156" s="28">
        <f ca="1">SUMPRODUCT(--(lop=$B156),--(vung&gt;=6.5),--(vung&lt;8),--(ban="xh"))</f>
        <v>0</v>
      </c>
      <c r="K156" s="27">
        <f t="shared" ca="1" si="26"/>
        <v>0</v>
      </c>
      <c r="L156" s="28">
        <f ca="1">SUMPRODUCT(--(lop=$B156),--(vung&gt;=5),--(vung&lt;6.5),--(ban="xh"))</f>
        <v>0</v>
      </c>
      <c r="M156" s="27">
        <f t="shared" ca="1" si="27"/>
        <v>0</v>
      </c>
      <c r="N156" s="28">
        <f ca="1">SUMPRODUCT(--(lop=$B156),--(vung&gt;=3.5),--(vung&lt;5),--(ban="xh"))</f>
        <v>0</v>
      </c>
      <c r="O156" s="29">
        <f t="shared" ca="1" si="28"/>
        <v>0</v>
      </c>
      <c r="P156" s="28">
        <f ca="1">SUMPRODUCT(--(lop=$B156),--(vung&gt;=0),--(vung&lt;3.5),--(ban="xh"))</f>
        <v>31</v>
      </c>
      <c r="Q156" s="27">
        <f t="shared" ca="1" si="29"/>
        <v>100</v>
      </c>
      <c r="R156" s="28">
        <f t="shared" ca="1" si="24"/>
        <v>0</v>
      </c>
      <c r="S156" s="27">
        <f t="shared" ca="1" si="30"/>
        <v>0</v>
      </c>
      <c r="T156" s="243"/>
    </row>
    <row r="157" spans="1:20" s="35" customFormat="1" ht="15.75" x14ac:dyDescent="0.2">
      <c r="A157" s="241">
        <v>1</v>
      </c>
      <c r="B157" s="242" t="str">
        <f t="shared" si="31"/>
        <v>119</v>
      </c>
      <c r="C157" s="243" t="s">
        <v>1281</v>
      </c>
      <c r="D157" s="354"/>
      <c r="E157" s="244">
        <v>5</v>
      </c>
      <c r="F157" s="245" t="s">
        <v>1492</v>
      </c>
      <c r="G157" s="25">
        <f t="shared" ca="1" si="23"/>
        <v>31</v>
      </c>
      <c r="H157" s="26">
        <f ca="1">SUMPRODUCT(--(lop=$B157),--(vung&gt;=8),--(vung&lt;=10),--(ban="xh"))</f>
        <v>0</v>
      </c>
      <c r="I157" s="27">
        <f t="shared" ca="1" si="25"/>
        <v>0</v>
      </c>
      <c r="J157" s="28">
        <f ca="1">SUMPRODUCT(--(lop=$B157),--(vung&gt;=6.5),--(vung&lt;8),--(ban="TN"))</f>
        <v>0</v>
      </c>
      <c r="K157" s="27">
        <f t="shared" ca="1" si="26"/>
        <v>0</v>
      </c>
      <c r="L157" s="28">
        <f ca="1">SUMPRODUCT(--(lop=$B157),--(vung&gt;=5),--(vung&lt;6.5),--(ban="xh"))</f>
        <v>0</v>
      </c>
      <c r="M157" s="27">
        <f t="shared" ca="1" si="27"/>
        <v>0</v>
      </c>
      <c r="N157" s="28">
        <f ca="1">SUMPRODUCT(--(lop=$B157),--(vung&gt;=3.5),--(vung&lt;5),--(ban="xh"))</f>
        <v>0</v>
      </c>
      <c r="O157" s="29">
        <f t="shared" ca="1" si="28"/>
        <v>0</v>
      </c>
      <c r="P157" s="28">
        <f ca="1">SUMPRODUCT(--(lop=$B157),--(vung&gt;=0),--(vung&lt;3.5),--(ban="xh"))</f>
        <v>31</v>
      </c>
      <c r="Q157" s="27">
        <f t="shared" ca="1" si="29"/>
        <v>100</v>
      </c>
      <c r="R157" s="28">
        <f t="shared" ca="1" si="24"/>
        <v>0</v>
      </c>
      <c r="S157" s="27">
        <f t="shared" ca="1" si="30"/>
        <v>0</v>
      </c>
      <c r="T157" s="243"/>
    </row>
    <row r="158" spans="1:20" s="35" customFormat="1" ht="15.75" x14ac:dyDescent="0.2">
      <c r="A158" s="241">
        <v>0</v>
      </c>
      <c r="B158" s="242" t="str">
        <f t="shared" si="31"/>
        <v>101</v>
      </c>
      <c r="C158" s="243" t="s">
        <v>1</v>
      </c>
      <c r="D158" s="354" t="s">
        <v>1</v>
      </c>
      <c r="E158" s="244">
        <v>1</v>
      </c>
      <c r="F158" s="245" t="s">
        <v>18</v>
      </c>
      <c r="G158" s="25">
        <f t="shared" ca="1" si="23"/>
        <v>45</v>
      </c>
      <c r="H158" s="26">
        <f ca="1">SUMPRODUCT(--(lop=$B158),--(vung&gt;=8),--(vung&lt;=10),--(ban="TN"))</f>
        <v>0</v>
      </c>
      <c r="I158" s="27">
        <f t="shared" ca="1" si="25"/>
        <v>0</v>
      </c>
      <c r="J158" s="28">
        <f ca="1">SUMPRODUCT(--(lop=$B158),--(vung&gt;=6.5),--(vung&lt;8),--(ban="TN"))</f>
        <v>0</v>
      </c>
      <c r="K158" s="27">
        <f t="shared" ca="1" si="26"/>
        <v>0</v>
      </c>
      <c r="L158" s="28">
        <f ca="1">SUMPRODUCT(--(lop=$B158),--(vung&gt;=5),--(vung&lt;6.5),--(ban="TN"))</f>
        <v>0</v>
      </c>
      <c r="M158" s="27">
        <f t="shared" ca="1" si="27"/>
        <v>0</v>
      </c>
      <c r="N158" s="28">
        <f ca="1">SUMPRODUCT(--(lop=$B158),--(vung&gt;=3.5),--(vung&lt;5),--(ban="TN"))</f>
        <v>0</v>
      </c>
      <c r="O158" s="29">
        <f t="shared" ca="1" si="28"/>
        <v>0</v>
      </c>
      <c r="P158" s="28">
        <f ca="1">SUMPRODUCT(--(lop=$B158),--(vung&gt;=0),--(vung&lt;3.5),--(ban="TN"))</f>
        <v>45</v>
      </c>
      <c r="Q158" s="27">
        <f t="shared" ca="1" si="29"/>
        <v>100</v>
      </c>
      <c r="R158" s="28">
        <f t="shared" ca="1" si="24"/>
        <v>0</v>
      </c>
      <c r="S158" s="27">
        <f t="shared" ca="1" si="30"/>
        <v>0</v>
      </c>
      <c r="T158" s="243"/>
    </row>
    <row r="159" spans="1:20" s="35" customFormat="1" ht="15.75" x14ac:dyDescent="0.2">
      <c r="A159" s="241">
        <v>0</v>
      </c>
      <c r="B159" s="242" t="str">
        <f t="shared" si="31"/>
        <v>101</v>
      </c>
      <c r="C159" s="243" t="s">
        <v>1</v>
      </c>
      <c r="D159" s="354"/>
      <c r="E159" s="244">
        <v>2</v>
      </c>
      <c r="F159" s="245" t="s">
        <v>1494</v>
      </c>
      <c r="G159" s="25">
        <f t="shared" ca="1" si="23"/>
        <v>45</v>
      </c>
      <c r="H159" s="26">
        <f ca="1">SUMPRODUCT(--(lop=$B159),--(vung&gt;=8),--(vung&lt;=10),--(ban="TN"))</f>
        <v>0</v>
      </c>
      <c r="I159" s="27">
        <f t="shared" ca="1" si="25"/>
        <v>0</v>
      </c>
      <c r="J159" s="28">
        <f ca="1">SUMPRODUCT(--(lop=$B159),--(vung&gt;=6.5),--(vung&lt;8),--(ban="TN"))</f>
        <v>0</v>
      </c>
      <c r="K159" s="27">
        <f t="shared" ca="1" si="26"/>
        <v>0</v>
      </c>
      <c r="L159" s="28">
        <f ca="1">SUMPRODUCT(--(lop=$B159),--(vung&gt;=5),--(vung&lt;6.5),--(ban="TN"))</f>
        <v>0</v>
      </c>
      <c r="M159" s="27">
        <f t="shared" ca="1" si="27"/>
        <v>0</v>
      </c>
      <c r="N159" s="28">
        <f ca="1">SUMPRODUCT(--(lop=$B159),--(vung&gt;=3.5),--(vung&lt;5),--(ban="TN"))</f>
        <v>0</v>
      </c>
      <c r="O159" s="29">
        <f t="shared" ca="1" si="28"/>
        <v>0</v>
      </c>
      <c r="P159" s="28">
        <f ca="1">SUMPRODUCT(--(lop=$B159),--(vung&gt;=0),--(vung&lt;3.5),--(ban="TN"))</f>
        <v>45</v>
      </c>
      <c r="Q159" s="27">
        <f t="shared" ca="1" si="29"/>
        <v>100</v>
      </c>
      <c r="R159" s="28">
        <f t="shared" ca="1" si="24"/>
        <v>0</v>
      </c>
      <c r="S159" s="27">
        <f t="shared" ca="1" si="30"/>
        <v>0</v>
      </c>
      <c r="T159" s="243"/>
    </row>
    <row r="160" spans="1:20" s="35" customFormat="1" ht="15.75" x14ac:dyDescent="0.2">
      <c r="A160" s="241">
        <v>0</v>
      </c>
      <c r="B160" s="242" t="str">
        <f t="shared" si="31"/>
        <v>101</v>
      </c>
      <c r="C160" s="243" t="s">
        <v>1</v>
      </c>
      <c r="D160" s="354"/>
      <c r="E160" s="244">
        <v>3</v>
      </c>
      <c r="F160" s="245" t="s">
        <v>36</v>
      </c>
      <c r="G160" s="25">
        <f t="shared" ca="1" si="23"/>
        <v>45</v>
      </c>
      <c r="H160" s="26">
        <f ca="1">SUMPRODUCT(--(lop=$B160),--(vung&gt;=8),--(vung&lt;=10),--(ban="TN"))</f>
        <v>0</v>
      </c>
      <c r="I160" s="27">
        <f t="shared" ca="1" si="25"/>
        <v>0</v>
      </c>
      <c r="J160" s="28">
        <f ca="1">SUMPRODUCT(--(lop=$B160),--(vung&gt;=6.5),--(vung&lt;8),--(ban="TN"))</f>
        <v>0</v>
      </c>
      <c r="K160" s="27">
        <f t="shared" ca="1" si="26"/>
        <v>0</v>
      </c>
      <c r="L160" s="28">
        <f ca="1">SUMPRODUCT(--(lop=$B160),--(vung&gt;=5),--(vung&lt;6.5),--(ban="TN"))</f>
        <v>0</v>
      </c>
      <c r="M160" s="27">
        <f t="shared" ca="1" si="27"/>
        <v>0</v>
      </c>
      <c r="N160" s="28">
        <f ca="1">SUMPRODUCT(--(lop=$B160),--(vung&gt;=3.5),--(vung&lt;5),--(ban="TN"))</f>
        <v>0</v>
      </c>
      <c r="O160" s="29">
        <f t="shared" ca="1" si="28"/>
        <v>0</v>
      </c>
      <c r="P160" s="30">
        <f ca="1">SUMPRODUCT(--(lop=$B160),--(vung&gt;=0),--(vung&lt;3.5),--(ban="TN"))</f>
        <v>45</v>
      </c>
      <c r="Q160" s="27">
        <f t="shared" ca="1" si="29"/>
        <v>100</v>
      </c>
      <c r="R160" s="28">
        <f t="shared" ca="1" si="24"/>
        <v>0</v>
      </c>
      <c r="S160" s="27">
        <f t="shared" ca="1" si="30"/>
        <v>0</v>
      </c>
      <c r="T160" s="243"/>
    </row>
    <row r="161" spans="1:20" s="35" customFormat="1" ht="15.75" x14ac:dyDescent="0.2">
      <c r="A161" s="241">
        <v>0</v>
      </c>
      <c r="B161" s="242" t="str">
        <f t="shared" si="31"/>
        <v>101</v>
      </c>
      <c r="C161" s="243" t="s">
        <v>1</v>
      </c>
      <c r="D161" s="354"/>
      <c r="E161" s="244">
        <v>4</v>
      </c>
      <c r="F161" s="245" t="s">
        <v>276</v>
      </c>
      <c r="G161" s="25">
        <f t="shared" ca="1" si="23"/>
        <v>45</v>
      </c>
      <c r="H161" s="26">
        <f ca="1">SUMPRODUCT(--(lop=$B161),--(vung&gt;=8),--(vung&lt;=10),--(ban="TN"))</f>
        <v>0</v>
      </c>
      <c r="I161" s="27">
        <f t="shared" ca="1" si="25"/>
        <v>0</v>
      </c>
      <c r="J161" s="28">
        <f ca="1">SUMPRODUCT(--(lop=$B161),--(vung&gt;=6.5),--(vung&lt;8),--(ban="TN"))</f>
        <v>0</v>
      </c>
      <c r="K161" s="27">
        <f t="shared" ca="1" si="26"/>
        <v>0</v>
      </c>
      <c r="L161" s="28">
        <f ca="1">SUMPRODUCT(--(lop=$B161),--(vung&gt;=5),--(vung&lt;6.5),--(ban="TN"))</f>
        <v>0</v>
      </c>
      <c r="M161" s="27">
        <f t="shared" ca="1" si="27"/>
        <v>0</v>
      </c>
      <c r="N161" s="28">
        <f ca="1">SUMPRODUCT(--(lop=$B161),--(vung&gt;=3.5),--(vung&lt;5),--(ban="TN"))</f>
        <v>0</v>
      </c>
      <c r="O161" s="29">
        <f t="shared" ca="1" si="28"/>
        <v>0</v>
      </c>
      <c r="P161" s="30">
        <f ca="1">SUMPRODUCT(--(lop=$B161),--(vung&gt;=0),--(vung&lt;3.5),--(ban="TN"))</f>
        <v>45</v>
      </c>
      <c r="Q161" s="27">
        <f t="shared" ca="1" si="29"/>
        <v>100</v>
      </c>
      <c r="R161" s="28">
        <f t="shared" ca="1" si="24"/>
        <v>0</v>
      </c>
      <c r="S161" s="27">
        <f t="shared" ca="1" si="30"/>
        <v>0</v>
      </c>
      <c r="T161" s="243"/>
    </row>
    <row r="162" spans="1:20" s="35" customFormat="1" ht="15.75" x14ac:dyDescent="0.2">
      <c r="A162" s="241">
        <v>0</v>
      </c>
      <c r="B162" s="242" t="str">
        <f t="shared" si="31"/>
        <v>101</v>
      </c>
      <c r="C162" s="243" t="s">
        <v>1</v>
      </c>
      <c r="D162" s="354"/>
      <c r="E162" s="244">
        <v>1</v>
      </c>
      <c r="F162" s="245" t="s">
        <v>19</v>
      </c>
      <c r="G162" s="25">
        <f t="shared" ca="1" si="23"/>
        <v>0</v>
      </c>
      <c r="H162" s="26">
        <f ca="1">SUMPRODUCT(--(lop=$B162),--(vung&gt;=8),--(vung&lt;=10),--(ban="xh"))</f>
        <v>0</v>
      </c>
      <c r="I162" s="27" t="e">
        <f t="shared" ca="1" si="25"/>
        <v>#DIV/0!</v>
      </c>
      <c r="J162" s="28">
        <f ca="1">SUMPRODUCT(--(lop=$B162),--(vung&gt;=6.5),--(vung&lt;8),--(ban="xh"))</f>
        <v>0</v>
      </c>
      <c r="K162" s="27" t="e">
        <f t="shared" ca="1" si="26"/>
        <v>#DIV/0!</v>
      </c>
      <c r="L162" s="28">
        <f ca="1">SUMPRODUCT(--(lop=$B162),--(vung&gt;=5),--(vung&lt;6.5),--(ban="xh"))</f>
        <v>0</v>
      </c>
      <c r="M162" s="27" t="e">
        <f t="shared" ca="1" si="27"/>
        <v>#DIV/0!</v>
      </c>
      <c r="N162" s="28">
        <f ca="1">SUMPRODUCT(--(lop=$B162),--(vung&gt;=3.5),--(vung&lt;5),--(ban="xh"))</f>
        <v>0</v>
      </c>
      <c r="O162" s="29" t="e">
        <f t="shared" ca="1" si="28"/>
        <v>#DIV/0!</v>
      </c>
      <c r="P162" s="28">
        <f ca="1">SUMPRODUCT(--(lop=$B162),--(vung&gt;=0),--(vung&lt;3.5),--(ban="xh"))</f>
        <v>0</v>
      </c>
      <c r="Q162" s="27" t="e">
        <f t="shared" ca="1" si="29"/>
        <v>#DIV/0!</v>
      </c>
      <c r="R162" s="28">
        <f t="shared" ca="1" si="24"/>
        <v>0</v>
      </c>
      <c r="S162" s="27" t="e">
        <f t="shared" ca="1" si="30"/>
        <v>#DIV/0!</v>
      </c>
      <c r="T162" s="243"/>
    </row>
    <row r="163" spans="1:20" s="35" customFormat="1" ht="15.75" x14ac:dyDescent="0.2">
      <c r="A163" s="241">
        <v>0</v>
      </c>
      <c r="B163" s="242" t="str">
        <f t="shared" si="31"/>
        <v>101</v>
      </c>
      <c r="C163" s="243" t="s">
        <v>1</v>
      </c>
      <c r="D163" s="354"/>
      <c r="E163" s="244">
        <v>3</v>
      </c>
      <c r="F163" s="245" t="s">
        <v>1493</v>
      </c>
      <c r="G163" s="25">
        <f t="shared" ca="1" si="23"/>
        <v>0</v>
      </c>
      <c r="H163" s="26">
        <f ca="1">SUMPRODUCT(--(lop=$B163),--(vung&gt;=8),--(vung&lt;=10),--(ban="xh"))</f>
        <v>0</v>
      </c>
      <c r="I163" s="27" t="e">
        <f t="shared" ca="1" si="25"/>
        <v>#DIV/0!</v>
      </c>
      <c r="J163" s="28">
        <f ca="1">SUMPRODUCT(--(lop=$B163),--(vung&gt;=6.5),--(vung&lt;8),--(ban="xh"))</f>
        <v>0</v>
      </c>
      <c r="K163" s="27" t="e">
        <f t="shared" ca="1" si="26"/>
        <v>#DIV/0!</v>
      </c>
      <c r="L163" s="28">
        <f ca="1">SUMPRODUCT(--(lop=$B163),--(vung&gt;=5),--(vung&lt;6.5),--(ban="xh"))</f>
        <v>0</v>
      </c>
      <c r="M163" s="27" t="e">
        <f t="shared" ca="1" si="27"/>
        <v>#DIV/0!</v>
      </c>
      <c r="N163" s="28">
        <f ca="1">SUMPRODUCT(--(lop=$B163),--(vung&gt;=3.5),--(vung&lt;5),--(ban="xh"))</f>
        <v>0</v>
      </c>
      <c r="O163" s="29" t="e">
        <f t="shared" ca="1" si="28"/>
        <v>#DIV/0!</v>
      </c>
      <c r="P163" s="28">
        <f ca="1">SUMPRODUCT(--(lop=$B163),--(vung&gt;=0),--(vung&lt;3.5),--(ban="xh"))</f>
        <v>0</v>
      </c>
      <c r="Q163" s="27" t="e">
        <f t="shared" ca="1" si="29"/>
        <v>#DIV/0!</v>
      </c>
      <c r="R163" s="28">
        <f t="shared" ca="1" si="24"/>
        <v>0</v>
      </c>
      <c r="S163" s="27" t="e">
        <f t="shared" ca="1" si="30"/>
        <v>#DIV/0!</v>
      </c>
      <c r="T163" s="243"/>
    </row>
    <row r="164" spans="1:20" s="35" customFormat="1" ht="15.75" x14ac:dyDescent="0.2">
      <c r="A164" s="241">
        <v>0</v>
      </c>
      <c r="B164" s="242" t="str">
        <f t="shared" si="31"/>
        <v>101</v>
      </c>
      <c r="C164" s="243" t="s">
        <v>1</v>
      </c>
      <c r="D164" s="354"/>
      <c r="E164" s="244">
        <v>4</v>
      </c>
      <c r="F164" s="245" t="s">
        <v>1495</v>
      </c>
      <c r="G164" s="25">
        <f t="shared" ca="1" si="23"/>
        <v>0</v>
      </c>
      <c r="H164" s="26">
        <f ca="1">SUMPRODUCT(--(lop=$B164),--(vung&gt;=8),--(vung&lt;=10),--(ban="xh"))</f>
        <v>0</v>
      </c>
      <c r="I164" s="27" t="e">
        <f t="shared" ca="1" si="25"/>
        <v>#DIV/0!</v>
      </c>
      <c r="J164" s="28">
        <f ca="1">SUMPRODUCT(--(lop=$B164),--(vung&gt;=6.5),--(vung&lt;8),--(ban="xh"))</f>
        <v>0</v>
      </c>
      <c r="K164" s="27" t="e">
        <f t="shared" ca="1" si="26"/>
        <v>#DIV/0!</v>
      </c>
      <c r="L164" s="28">
        <f ca="1">SUMPRODUCT(--(lop=$B164),--(vung&gt;=5),--(vung&lt;6.5),--(ban="xh"))</f>
        <v>0</v>
      </c>
      <c r="M164" s="27" t="e">
        <f t="shared" ca="1" si="27"/>
        <v>#DIV/0!</v>
      </c>
      <c r="N164" s="28">
        <f ca="1">SUMPRODUCT(--(lop=$B164),--(vung&gt;=3.5),--(vung&lt;5),--(ban="xh"))</f>
        <v>0</v>
      </c>
      <c r="O164" s="29" t="e">
        <f t="shared" ca="1" si="28"/>
        <v>#DIV/0!</v>
      </c>
      <c r="P164" s="28">
        <f ca="1">SUMPRODUCT(--(lop=$B164),--(vung&gt;=0),--(vung&lt;3.5),--(ban="xh"))</f>
        <v>0</v>
      </c>
      <c r="Q164" s="27" t="e">
        <f t="shared" ca="1" si="29"/>
        <v>#DIV/0!</v>
      </c>
      <c r="R164" s="28">
        <f t="shared" ca="1" si="24"/>
        <v>0</v>
      </c>
      <c r="S164" s="27" t="e">
        <f t="shared" ca="1" si="30"/>
        <v>#DIV/0!</v>
      </c>
      <c r="T164" s="243"/>
    </row>
    <row r="165" spans="1:20" s="35" customFormat="1" ht="15.75" x14ac:dyDescent="0.2">
      <c r="A165" s="241">
        <v>0</v>
      </c>
      <c r="B165" s="242" t="str">
        <f t="shared" si="31"/>
        <v>101</v>
      </c>
      <c r="C165" s="243" t="s">
        <v>1</v>
      </c>
      <c r="D165" s="354"/>
      <c r="E165" s="244">
        <v>2</v>
      </c>
      <c r="F165" s="245" t="s">
        <v>23</v>
      </c>
      <c r="G165" s="25">
        <f t="shared" ca="1" si="23"/>
        <v>0</v>
      </c>
      <c r="H165" s="26">
        <f ca="1">SUMPRODUCT(--(lop=$B165),--(vung&gt;=8),--(vung&lt;=10),--(ban="xh"))</f>
        <v>0</v>
      </c>
      <c r="I165" s="27" t="e">
        <f t="shared" ca="1" si="25"/>
        <v>#DIV/0!</v>
      </c>
      <c r="J165" s="28">
        <f ca="1">SUMPRODUCT(--(lop=$B165),--(vung&gt;=6.5),--(vung&lt;8),--(ban="xh"))</f>
        <v>0</v>
      </c>
      <c r="K165" s="27" t="e">
        <f t="shared" ca="1" si="26"/>
        <v>#DIV/0!</v>
      </c>
      <c r="L165" s="28">
        <f ca="1">SUMPRODUCT(--(lop=$B165),--(vung&gt;=5),--(vung&lt;6.5),--(ban="xh"))</f>
        <v>0</v>
      </c>
      <c r="M165" s="27" t="e">
        <f t="shared" ca="1" si="27"/>
        <v>#DIV/0!</v>
      </c>
      <c r="N165" s="28">
        <f ca="1">SUMPRODUCT(--(lop=$B165),--(vung&gt;=3.5),--(vung&lt;5),--(ban="xh"))</f>
        <v>0</v>
      </c>
      <c r="O165" s="29" t="e">
        <f t="shared" ca="1" si="28"/>
        <v>#DIV/0!</v>
      </c>
      <c r="P165" s="28">
        <f ca="1">SUMPRODUCT(--(lop=$B165),--(vung&gt;=0),--(vung&lt;3.5),--(ban="xh"))</f>
        <v>0</v>
      </c>
      <c r="Q165" s="27" t="e">
        <f t="shared" ca="1" si="29"/>
        <v>#DIV/0!</v>
      </c>
      <c r="R165" s="28">
        <f t="shared" ca="1" si="24"/>
        <v>0</v>
      </c>
      <c r="S165" s="27" t="e">
        <f t="shared" ca="1" si="30"/>
        <v>#DIV/0!</v>
      </c>
      <c r="T165" s="243"/>
    </row>
    <row r="166" spans="1:20" s="35" customFormat="1" ht="15.75" x14ac:dyDescent="0.2">
      <c r="A166" s="241">
        <v>0</v>
      </c>
      <c r="B166" s="242" t="str">
        <f t="shared" si="31"/>
        <v>101</v>
      </c>
      <c r="C166" s="243" t="s">
        <v>1</v>
      </c>
      <c r="D166" s="354"/>
      <c r="E166" s="244">
        <v>5</v>
      </c>
      <c r="F166" s="245" t="s">
        <v>1492</v>
      </c>
      <c r="G166" s="25">
        <f t="shared" ca="1" si="23"/>
        <v>0</v>
      </c>
      <c r="H166" s="26">
        <f ca="1">SUMPRODUCT(--(lop=$B166),--(vung&gt;=8),--(vung&lt;=10),--(ban="xh"))</f>
        <v>0</v>
      </c>
      <c r="I166" s="27" t="e">
        <f t="shared" ca="1" si="25"/>
        <v>#DIV/0!</v>
      </c>
      <c r="J166" s="28">
        <f ca="1">SUMPRODUCT(--(lop=$B166),--(vung&gt;=6.5),--(vung&lt;8),--(ban="TN"))</f>
        <v>0</v>
      </c>
      <c r="K166" s="27" t="e">
        <f t="shared" ca="1" si="26"/>
        <v>#DIV/0!</v>
      </c>
      <c r="L166" s="28">
        <f ca="1">SUMPRODUCT(--(lop=$B166),--(vung&gt;=5),--(vung&lt;6.5),--(ban="xh"))</f>
        <v>0</v>
      </c>
      <c r="M166" s="27" t="e">
        <f t="shared" ca="1" si="27"/>
        <v>#DIV/0!</v>
      </c>
      <c r="N166" s="28">
        <f ca="1">SUMPRODUCT(--(lop=$B166),--(vung&gt;=3.5),--(vung&lt;5),--(ban="xh"))</f>
        <v>0</v>
      </c>
      <c r="O166" s="29" t="e">
        <f t="shared" ca="1" si="28"/>
        <v>#DIV/0!</v>
      </c>
      <c r="P166" s="28">
        <f ca="1">SUMPRODUCT(--(lop=$B166),--(vung&gt;=0),--(vung&lt;3.5),--(ban="xh"))</f>
        <v>0</v>
      </c>
      <c r="Q166" s="27" t="e">
        <f t="shared" ca="1" si="29"/>
        <v>#DIV/0!</v>
      </c>
      <c r="R166" s="28">
        <f t="shared" ca="1" si="24"/>
        <v>0</v>
      </c>
      <c r="S166" s="27" t="e">
        <f t="shared" ca="1" si="30"/>
        <v>#DIV/0!</v>
      </c>
      <c r="T166" s="243"/>
    </row>
    <row r="167" spans="1:20" s="35" customFormat="1" ht="15.75" x14ac:dyDescent="0.2">
      <c r="A167" s="241">
        <v>0</v>
      </c>
      <c r="B167" s="242" t="str">
        <f t="shared" si="31"/>
        <v>102</v>
      </c>
      <c r="C167" s="243" t="s">
        <v>2</v>
      </c>
      <c r="D167" s="354" t="s">
        <v>2</v>
      </c>
      <c r="E167" s="244">
        <v>1</v>
      </c>
      <c r="F167" s="245" t="s">
        <v>18</v>
      </c>
      <c r="G167" s="25">
        <f t="shared" ca="1" si="23"/>
        <v>44</v>
      </c>
      <c r="H167" s="26">
        <f ca="1">SUMPRODUCT(--(lop=$B167),--(vung&gt;=8),--(vung&lt;=10),--(ban="TN"))</f>
        <v>0</v>
      </c>
      <c r="I167" s="27">
        <f t="shared" ca="1" si="25"/>
        <v>0</v>
      </c>
      <c r="J167" s="28">
        <f ca="1">SUMPRODUCT(--(lop=$B167),--(vung&gt;=6.5),--(vung&lt;8),--(ban="TN"))</f>
        <v>0</v>
      </c>
      <c r="K167" s="27">
        <f t="shared" ca="1" si="26"/>
        <v>0</v>
      </c>
      <c r="L167" s="28">
        <f ca="1">SUMPRODUCT(--(lop=$B167),--(vung&gt;=5),--(vung&lt;6.5),--(ban="TN"))</f>
        <v>0</v>
      </c>
      <c r="M167" s="27">
        <f t="shared" ca="1" si="27"/>
        <v>0</v>
      </c>
      <c r="N167" s="28">
        <f ca="1">SUMPRODUCT(--(lop=$B167),--(vung&gt;=3.5),--(vung&lt;5),--(ban="TN"))</f>
        <v>0</v>
      </c>
      <c r="O167" s="29">
        <f t="shared" ca="1" si="28"/>
        <v>0</v>
      </c>
      <c r="P167" s="28">
        <f ca="1">SUMPRODUCT(--(lop=$B167),--(vung&gt;=0),--(vung&lt;3.5),--(ban="TN"))</f>
        <v>44</v>
      </c>
      <c r="Q167" s="27">
        <f t="shared" ca="1" si="29"/>
        <v>100</v>
      </c>
      <c r="R167" s="28">
        <f t="shared" ca="1" si="24"/>
        <v>0</v>
      </c>
      <c r="S167" s="27">
        <f t="shared" ca="1" si="30"/>
        <v>0</v>
      </c>
      <c r="T167" s="243"/>
    </row>
    <row r="168" spans="1:20" s="35" customFormat="1" ht="15.75" x14ac:dyDescent="0.2">
      <c r="A168" s="241">
        <v>0</v>
      </c>
      <c r="B168" s="242" t="str">
        <f t="shared" si="31"/>
        <v>102</v>
      </c>
      <c r="C168" s="243" t="s">
        <v>2</v>
      </c>
      <c r="D168" s="354"/>
      <c r="E168" s="244">
        <v>2</v>
      </c>
      <c r="F168" s="245" t="s">
        <v>1494</v>
      </c>
      <c r="G168" s="25">
        <f t="shared" ca="1" si="23"/>
        <v>44</v>
      </c>
      <c r="H168" s="26">
        <f ca="1">SUMPRODUCT(--(lop=$B168),--(vung&gt;=8),--(vung&lt;=10),--(ban="TN"))</f>
        <v>0</v>
      </c>
      <c r="I168" s="27">
        <f t="shared" ca="1" si="25"/>
        <v>0</v>
      </c>
      <c r="J168" s="28">
        <f ca="1">SUMPRODUCT(--(lop=$B168),--(vung&gt;=6.5),--(vung&lt;8),--(ban="TN"))</f>
        <v>0</v>
      </c>
      <c r="K168" s="27">
        <f t="shared" ca="1" si="26"/>
        <v>0</v>
      </c>
      <c r="L168" s="28">
        <f ca="1">SUMPRODUCT(--(lop=$B168),--(vung&gt;=5),--(vung&lt;6.5),--(ban="TN"))</f>
        <v>0</v>
      </c>
      <c r="M168" s="27">
        <f t="shared" ca="1" si="27"/>
        <v>0</v>
      </c>
      <c r="N168" s="28">
        <f ca="1">SUMPRODUCT(--(lop=$B168),--(vung&gt;=3.5),--(vung&lt;5),--(ban="TN"))</f>
        <v>0</v>
      </c>
      <c r="O168" s="29">
        <f t="shared" ca="1" si="28"/>
        <v>0</v>
      </c>
      <c r="P168" s="28">
        <f ca="1">SUMPRODUCT(--(lop=$B168),--(vung&gt;=0),--(vung&lt;3.5),--(ban="TN"))</f>
        <v>44</v>
      </c>
      <c r="Q168" s="27">
        <f t="shared" ca="1" si="29"/>
        <v>100</v>
      </c>
      <c r="R168" s="28">
        <f t="shared" ca="1" si="24"/>
        <v>0</v>
      </c>
      <c r="S168" s="27">
        <f t="shared" ca="1" si="30"/>
        <v>0</v>
      </c>
      <c r="T168" s="243"/>
    </row>
    <row r="169" spans="1:20" s="35" customFormat="1" ht="15.75" x14ac:dyDescent="0.2">
      <c r="A169" s="241">
        <v>0</v>
      </c>
      <c r="B169" s="242" t="str">
        <f t="shared" si="31"/>
        <v>102</v>
      </c>
      <c r="C169" s="243" t="s">
        <v>2</v>
      </c>
      <c r="D169" s="354"/>
      <c r="E169" s="244">
        <v>3</v>
      </c>
      <c r="F169" s="245" t="s">
        <v>36</v>
      </c>
      <c r="G169" s="25">
        <f t="shared" ca="1" si="23"/>
        <v>44</v>
      </c>
      <c r="H169" s="26">
        <f ca="1">SUMPRODUCT(--(lop=$B169),--(vung&gt;=8),--(vung&lt;=10),--(ban="TN"))</f>
        <v>0</v>
      </c>
      <c r="I169" s="27">
        <f t="shared" ca="1" si="25"/>
        <v>0</v>
      </c>
      <c r="J169" s="28">
        <f ca="1">SUMPRODUCT(--(lop=$B169),--(vung&gt;=6.5),--(vung&lt;8),--(ban="TN"))</f>
        <v>0</v>
      </c>
      <c r="K169" s="27">
        <f t="shared" ca="1" si="26"/>
        <v>0</v>
      </c>
      <c r="L169" s="28">
        <f ca="1">SUMPRODUCT(--(lop=$B169),--(vung&gt;=5),--(vung&lt;6.5),--(ban="TN"))</f>
        <v>0</v>
      </c>
      <c r="M169" s="27">
        <f t="shared" ca="1" si="27"/>
        <v>0</v>
      </c>
      <c r="N169" s="28">
        <f ca="1">SUMPRODUCT(--(lop=$B169),--(vung&gt;=3.5),--(vung&lt;5),--(ban="TN"))</f>
        <v>0</v>
      </c>
      <c r="O169" s="29">
        <f t="shared" ca="1" si="28"/>
        <v>0</v>
      </c>
      <c r="P169" s="30">
        <f ca="1">SUMPRODUCT(--(lop=$B169),--(vung&gt;=0),--(vung&lt;3.5),--(ban="TN"))</f>
        <v>44</v>
      </c>
      <c r="Q169" s="27">
        <f t="shared" ca="1" si="29"/>
        <v>100</v>
      </c>
      <c r="R169" s="28">
        <f t="shared" ca="1" si="24"/>
        <v>0</v>
      </c>
      <c r="S169" s="27">
        <f t="shared" ca="1" si="30"/>
        <v>0</v>
      </c>
      <c r="T169" s="243"/>
    </row>
    <row r="170" spans="1:20" s="35" customFormat="1" ht="15.75" x14ac:dyDescent="0.2">
      <c r="A170" s="241">
        <v>0</v>
      </c>
      <c r="B170" s="242" t="str">
        <f t="shared" si="31"/>
        <v>102</v>
      </c>
      <c r="C170" s="243" t="s">
        <v>2</v>
      </c>
      <c r="D170" s="354"/>
      <c r="E170" s="244">
        <v>4</v>
      </c>
      <c r="F170" s="245" t="s">
        <v>276</v>
      </c>
      <c r="G170" s="25">
        <f t="shared" ca="1" si="23"/>
        <v>44</v>
      </c>
      <c r="H170" s="26">
        <f ca="1">SUMPRODUCT(--(lop=$B170),--(vung&gt;=8),--(vung&lt;=10),--(ban="TN"))</f>
        <v>0</v>
      </c>
      <c r="I170" s="27">
        <f t="shared" ca="1" si="25"/>
        <v>0</v>
      </c>
      <c r="J170" s="28">
        <f ca="1">SUMPRODUCT(--(lop=$B170),--(vung&gt;=6.5),--(vung&lt;8),--(ban="TN"))</f>
        <v>0</v>
      </c>
      <c r="K170" s="27">
        <f t="shared" ca="1" si="26"/>
        <v>0</v>
      </c>
      <c r="L170" s="28">
        <f ca="1">SUMPRODUCT(--(lop=$B170),--(vung&gt;=5),--(vung&lt;6.5),--(ban="TN"))</f>
        <v>0</v>
      </c>
      <c r="M170" s="27">
        <f t="shared" ca="1" si="27"/>
        <v>0</v>
      </c>
      <c r="N170" s="28">
        <f ca="1">SUMPRODUCT(--(lop=$B170),--(vung&gt;=3.5),--(vung&lt;5),--(ban="TN"))</f>
        <v>0</v>
      </c>
      <c r="O170" s="29">
        <f t="shared" ca="1" si="28"/>
        <v>0</v>
      </c>
      <c r="P170" s="30">
        <f ca="1">SUMPRODUCT(--(lop=$B170),--(vung&gt;=0),--(vung&lt;3.5),--(ban="TN"))</f>
        <v>44</v>
      </c>
      <c r="Q170" s="27">
        <f t="shared" ca="1" si="29"/>
        <v>100</v>
      </c>
      <c r="R170" s="28">
        <f t="shared" ca="1" si="24"/>
        <v>0</v>
      </c>
      <c r="S170" s="27">
        <f t="shared" ca="1" si="30"/>
        <v>0</v>
      </c>
      <c r="T170" s="243"/>
    </row>
    <row r="171" spans="1:20" s="35" customFormat="1" ht="15.75" x14ac:dyDescent="0.2">
      <c r="A171" s="241">
        <v>0</v>
      </c>
      <c r="B171" s="242" t="str">
        <f t="shared" si="31"/>
        <v>102</v>
      </c>
      <c r="C171" s="243" t="s">
        <v>2</v>
      </c>
      <c r="D171" s="354"/>
      <c r="E171" s="244">
        <v>1</v>
      </c>
      <c r="F171" s="245" t="s">
        <v>19</v>
      </c>
      <c r="G171" s="25">
        <f t="shared" ca="1" si="23"/>
        <v>2</v>
      </c>
      <c r="H171" s="26">
        <f ca="1">SUMPRODUCT(--(lop=$B171),--(vung&gt;=8),--(vung&lt;=10),--(ban="xh"))</f>
        <v>0</v>
      </c>
      <c r="I171" s="27">
        <f t="shared" ca="1" si="25"/>
        <v>0</v>
      </c>
      <c r="J171" s="28">
        <f ca="1">SUMPRODUCT(--(lop=$B171),--(vung&gt;=6.5),--(vung&lt;8),--(ban="xh"))</f>
        <v>0</v>
      </c>
      <c r="K171" s="27">
        <f t="shared" ca="1" si="26"/>
        <v>0</v>
      </c>
      <c r="L171" s="28">
        <f ca="1">SUMPRODUCT(--(lop=$B171),--(vung&gt;=5),--(vung&lt;6.5),--(ban="xh"))</f>
        <v>0</v>
      </c>
      <c r="M171" s="27">
        <f t="shared" ca="1" si="27"/>
        <v>0</v>
      </c>
      <c r="N171" s="28">
        <f ca="1">SUMPRODUCT(--(lop=$B171),--(vung&gt;=3.5),--(vung&lt;5),--(ban="xh"))</f>
        <v>0</v>
      </c>
      <c r="O171" s="29">
        <f t="shared" ca="1" si="28"/>
        <v>0</v>
      </c>
      <c r="P171" s="28">
        <f ca="1">SUMPRODUCT(--(lop=$B171),--(vung&gt;=0),--(vung&lt;3.5),--(ban="xh"))</f>
        <v>2</v>
      </c>
      <c r="Q171" s="27">
        <f t="shared" ca="1" si="29"/>
        <v>100</v>
      </c>
      <c r="R171" s="28">
        <f t="shared" ca="1" si="24"/>
        <v>0</v>
      </c>
      <c r="S171" s="27">
        <f t="shared" ca="1" si="30"/>
        <v>0</v>
      </c>
      <c r="T171" s="243"/>
    </row>
    <row r="172" spans="1:20" s="35" customFormat="1" ht="15.75" x14ac:dyDescent="0.2">
      <c r="A172" s="241">
        <v>0</v>
      </c>
      <c r="B172" s="242" t="str">
        <f t="shared" si="31"/>
        <v>102</v>
      </c>
      <c r="C172" s="243" t="s">
        <v>2</v>
      </c>
      <c r="D172" s="354"/>
      <c r="E172" s="244">
        <v>3</v>
      </c>
      <c r="F172" s="245" t="s">
        <v>1493</v>
      </c>
      <c r="G172" s="25">
        <f t="shared" ca="1" si="23"/>
        <v>2</v>
      </c>
      <c r="H172" s="26">
        <f ca="1">SUMPRODUCT(--(lop=$B172),--(vung&gt;=8),--(vung&lt;=10),--(ban="xh"))</f>
        <v>0</v>
      </c>
      <c r="I172" s="27">
        <f t="shared" ca="1" si="25"/>
        <v>0</v>
      </c>
      <c r="J172" s="28">
        <f ca="1">SUMPRODUCT(--(lop=$B172),--(vung&gt;=6.5),--(vung&lt;8),--(ban="xh"))</f>
        <v>0</v>
      </c>
      <c r="K172" s="27">
        <f t="shared" ca="1" si="26"/>
        <v>0</v>
      </c>
      <c r="L172" s="28">
        <f ca="1">SUMPRODUCT(--(lop=$B172),--(vung&gt;=5),--(vung&lt;6.5),--(ban="xh"))</f>
        <v>0</v>
      </c>
      <c r="M172" s="27">
        <f t="shared" ca="1" si="27"/>
        <v>0</v>
      </c>
      <c r="N172" s="28">
        <f ca="1">SUMPRODUCT(--(lop=$B172),--(vung&gt;=3.5),--(vung&lt;5),--(ban="xh"))</f>
        <v>0</v>
      </c>
      <c r="O172" s="29">
        <f t="shared" ca="1" si="28"/>
        <v>0</v>
      </c>
      <c r="P172" s="28">
        <f ca="1">SUMPRODUCT(--(lop=$B172),--(vung&gt;=0),--(vung&lt;3.5),--(ban="xh"))</f>
        <v>2</v>
      </c>
      <c r="Q172" s="27">
        <f t="shared" ca="1" si="29"/>
        <v>100</v>
      </c>
      <c r="R172" s="28">
        <f t="shared" ca="1" si="24"/>
        <v>0</v>
      </c>
      <c r="S172" s="27">
        <f t="shared" ca="1" si="30"/>
        <v>0</v>
      </c>
      <c r="T172" s="243"/>
    </row>
    <row r="173" spans="1:20" s="35" customFormat="1" ht="15.75" x14ac:dyDescent="0.2">
      <c r="A173" s="241">
        <v>0</v>
      </c>
      <c r="B173" s="242" t="str">
        <f t="shared" si="31"/>
        <v>102</v>
      </c>
      <c r="C173" s="243" t="s">
        <v>2</v>
      </c>
      <c r="D173" s="354"/>
      <c r="E173" s="244">
        <v>4</v>
      </c>
      <c r="F173" s="245" t="s">
        <v>1495</v>
      </c>
      <c r="G173" s="25">
        <f t="shared" ca="1" si="23"/>
        <v>2</v>
      </c>
      <c r="H173" s="26">
        <f ca="1">SUMPRODUCT(--(lop=$B173),--(vung&gt;=8),--(vung&lt;=10),--(ban="xh"))</f>
        <v>0</v>
      </c>
      <c r="I173" s="27">
        <f t="shared" ca="1" si="25"/>
        <v>0</v>
      </c>
      <c r="J173" s="28">
        <f ca="1">SUMPRODUCT(--(lop=$B173),--(vung&gt;=6.5),--(vung&lt;8),--(ban="xh"))</f>
        <v>0</v>
      </c>
      <c r="K173" s="27">
        <f t="shared" ca="1" si="26"/>
        <v>0</v>
      </c>
      <c r="L173" s="28">
        <f ca="1">SUMPRODUCT(--(lop=$B173),--(vung&gt;=5),--(vung&lt;6.5),--(ban="xh"))</f>
        <v>0</v>
      </c>
      <c r="M173" s="27">
        <f t="shared" ca="1" si="27"/>
        <v>0</v>
      </c>
      <c r="N173" s="28">
        <f ca="1">SUMPRODUCT(--(lop=$B173),--(vung&gt;=3.5),--(vung&lt;5),--(ban="xh"))</f>
        <v>0</v>
      </c>
      <c r="O173" s="29">
        <f t="shared" ca="1" si="28"/>
        <v>0</v>
      </c>
      <c r="P173" s="28">
        <f ca="1">SUMPRODUCT(--(lop=$B173),--(vung&gt;=0),--(vung&lt;3.5),--(ban="xh"))</f>
        <v>2</v>
      </c>
      <c r="Q173" s="27">
        <f t="shared" ca="1" si="29"/>
        <v>100</v>
      </c>
      <c r="R173" s="28">
        <f t="shared" ca="1" si="24"/>
        <v>0</v>
      </c>
      <c r="S173" s="27">
        <f t="shared" ca="1" si="30"/>
        <v>0</v>
      </c>
      <c r="T173" s="243"/>
    </row>
    <row r="174" spans="1:20" s="35" customFormat="1" ht="15.75" x14ac:dyDescent="0.2">
      <c r="A174" s="241">
        <v>0</v>
      </c>
      <c r="B174" s="242" t="str">
        <f t="shared" si="31"/>
        <v>102</v>
      </c>
      <c r="C174" s="243" t="s">
        <v>2</v>
      </c>
      <c r="D174" s="354"/>
      <c r="E174" s="244">
        <v>2</v>
      </c>
      <c r="F174" s="245" t="s">
        <v>23</v>
      </c>
      <c r="G174" s="25">
        <f t="shared" ca="1" si="23"/>
        <v>2</v>
      </c>
      <c r="H174" s="26">
        <f ca="1">SUMPRODUCT(--(lop=$B174),--(vung&gt;=8),--(vung&lt;=10),--(ban="xh"))</f>
        <v>0</v>
      </c>
      <c r="I174" s="27">
        <f t="shared" ca="1" si="25"/>
        <v>0</v>
      </c>
      <c r="J174" s="28">
        <f ca="1">SUMPRODUCT(--(lop=$B174),--(vung&gt;=6.5),--(vung&lt;8),--(ban="xh"))</f>
        <v>0</v>
      </c>
      <c r="K174" s="27">
        <f t="shared" ca="1" si="26"/>
        <v>0</v>
      </c>
      <c r="L174" s="28">
        <f ca="1">SUMPRODUCT(--(lop=$B174),--(vung&gt;=5),--(vung&lt;6.5),--(ban="xh"))</f>
        <v>0</v>
      </c>
      <c r="M174" s="27">
        <f t="shared" ca="1" si="27"/>
        <v>0</v>
      </c>
      <c r="N174" s="28">
        <f ca="1">SUMPRODUCT(--(lop=$B174),--(vung&gt;=3.5),--(vung&lt;5),--(ban="xh"))</f>
        <v>0</v>
      </c>
      <c r="O174" s="29">
        <f t="shared" ca="1" si="28"/>
        <v>0</v>
      </c>
      <c r="P174" s="28">
        <f ca="1">SUMPRODUCT(--(lop=$B174),--(vung&gt;=0),--(vung&lt;3.5),--(ban="xh"))</f>
        <v>2</v>
      </c>
      <c r="Q174" s="27">
        <f t="shared" ca="1" si="29"/>
        <v>100</v>
      </c>
      <c r="R174" s="28">
        <f t="shared" ca="1" si="24"/>
        <v>0</v>
      </c>
      <c r="S174" s="27">
        <f t="shared" ca="1" si="30"/>
        <v>0</v>
      </c>
      <c r="T174" s="243"/>
    </row>
    <row r="175" spans="1:20" s="35" customFormat="1" ht="15.75" x14ac:dyDescent="0.2">
      <c r="A175" s="241">
        <v>0</v>
      </c>
      <c r="B175" s="242" t="str">
        <f t="shared" si="31"/>
        <v>102</v>
      </c>
      <c r="C175" s="243" t="s">
        <v>2</v>
      </c>
      <c r="D175" s="354"/>
      <c r="E175" s="244">
        <v>5</v>
      </c>
      <c r="F175" s="245" t="s">
        <v>1492</v>
      </c>
      <c r="G175" s="25">
        <f t="shared" ca="1" si="23"/>
        <v>2</v>
      </c>
      <c r="H175" s="26">
        <f ca="1">SUMPRODUCT(--(lop=$B175),--(vung&gt;=8),--(vung&lt;=10),--(ban="xh"))</f>
        <v>0</v>
      </c>
      <c r="I175" s="27">
        <f t="shared" ca="1" si="25"/>
        <v>0</v>
      </c>
      <c r="J175" s="28">
        <f ca="1">SUMPRODUCT(--(lop=$B175),--(vung&gt;=6.5),--(vung&lt;8),--(ban="TN"))</f>
        <v>0</v>
      </c>
      <c r="K175" s="27">
        <f t="shared" ca="1" si="26"/>
        <v>0</v>
      </c>
      <c r="L175" s="28">
        <f ca="1">SUMPRODUCT(--(lop=$B175),--(vung&gt;=5),--(vung&lt;6.5),--(ban="xh"))</f>
        <v>0</v>
      </c>
      <c r="M175" s="27">
        <f t="shared" ca="1" si="27"/>
        <v>0</v>
      </c>
      <c r="N175" s="28">
        <f ca="1">SUMPRODUCT(--(lop=$B175),--(vung&gt;=3.5),--(vung&lt;5),--(ban="xh"))</f>
        <v>0</v>
      </c>
      <c r="O175" s="29">
        <f t="shared" ca="1" si="28"/>
        <v>0</v>
      </c>
      <c r="P175" s="28">
        <f ca="1">SUMPRODUCT(--(lop=$B175),--(vung&gt;=0),--(vung&lt;3.5),--(ban="xh"))</f>
        <v>2</v>
      </c>
      <c r="Q175" s="27">
        <f t="shared" ca="1" si="29"/>
        <v>100</v>
      </c>
      <c r="R175" s="28">
        <f t="shared" ca="1" si="24"/>
        <v>0</v>
      </c>
      <c r="S175" s="27">
        <f t="shared" ca="1" si="30"/>
        <v>0</v>
      </c>
      <c r="T175" s="243"/>
    </row>
    <row r="176" spans="1:20" s="35" customFormat="1" ht="15.75" x14ac:dyDescent="0.2">
      <c r="A176" s="241">
        <v>0</v>
      </c>
      <c r="B176" s="242" t="str">
        <f t="shared" si="31"/>
        <v>103</v>
      </c>
      <c r="C176" s="243" t="s">
        <v>4</v>
      </c>
      <c r="D176" s="354" t="s">
        <v>4</v>
      </c>
      <c r="E176" s="244">
        <v>1</v>
      </c>
      <c r="F176" s="245" t="s">
        <v>18</v>
      </c>
      <c r="G176" s="25">
        <f t="shared" ca="1" si="23"/>
        <v>7</v>
      </c>
      <c r="H176" s="26">
        <f ca="1">SUMPRODUCT(--(lop=$B176),--(vung&gt;=8),--(vung&lt;=10),--(ban="TN"))</f>
        <v>0</v>
      </c>
      <c r="I176" s="27">
        <f t="shared" ca="1" si="25"/>
        <v>0</v>
      </c>
      <c r="J176" s="28">
        <f ca="1">SUMPRODUCT(--(lop=$B176),--(vung&gt;=6.5),--(vung&lt;8),--(ban="TN"))</f>
        <v>0</v>
      </c>
      <c r="K176" s="27">
        <f t="shared" ca="1" si="26"/>
        <v>0</v>
      </c>
      <c r="L176" s="28">
        <f ca="1">SUMPRODUCT(--(lop=$B176),--(vung&gt;=5),--(vung&lt;6.5),--(ban="TN"))</f>
        <v>0</v>
      </c>
      <c r="M176" s="27">
        <f t="shared" ca="1" si="27"/>
        <v>0</v>
      </c>
      <c r="N176" s="28">
        <f ca="1">SUMPRODUCT(--(lop=$B176),--(vung&gt;=3.5),--(vung&lt;5),--(ban="TN"))</f>
        <v>0</v>
      </c>
      <c r="O176" s="29">
        <f t="shared" ca="1" si="28"/>
        <v>0</v>
      </c>
      <c r="P176" s="28">
        <f ca="1">SUMPRODUCT(--(lop=$B176),--(vung&gt;=0),--(vung&lt;3.5),--(ban="TN"))</f>
        <v>7</v>
      </c>
      <c r="Q176" s="27">
        <f t="shared" ca="1" si="29"/>
        <v>100</v>
      </c>
      <c r="R176" s="28">
        <f t="shared" ca="1" si="24"/>
        <v>0</v>
      </c>
      <c r="S176" s="27">
        <f t="shared" ca="1" si="30"/>
        <v>0</v>
      </c>
      <c r="T176" s="243"/>
    </row>
    <row r="177" spans="1:20" s="35" customFormat="1" ht="15.75" x14ac:dyDescent="0.2">
      <c r="A177" s="241">
        <v>0</v>
      </c>
      <c r="B177" s="242" t="str">
        <f t="shared" si="31"/>
        <v>103</v>
      </c>
      <c r="C177" s="243" t="s">
        <v>4</v>
      </c>
      <c r="D177" s="354"/>
      <c r="E177" s="244">
        <v>2</v>
      </c>
      <c r="F177" s="245" t="s">
        <v>1494</v>
      </c>
      <c r="G177" s="25">
        <f t="shared" ca="1" si="23"/>
        <v>7</v>
      </c>
      <c r="H177" s="26">
        <f ca="1">SUMPRODUCT(--(lop=$B177),--(vung&gt;=8),--(vung&lt;=10),--(ban="TN"))</f>
        <v>0</v>
      </c>
      <c r="I177" s="27">
        <f t="shared" ca="1" si="25"/>
        <v>0</v>
      </c>
      <c r="J177" s="28">
        <f ca="1">SUMPRODUCT(--(lop=$B177),--(vung&gt;=6.5),--(vung&lt;8),--(ban="TN"))</f>
        <v>0</v>
      </c>
      <c r="K177" s="27">
        <f t="shared" ca="1" si="26"/>
        <v>0</v>
      </c>
      <c r="L177" s="28">
        <f ca="1">SUMPRODUCT(--(lop=$B177),--(vung&gt;=5),--(vung&lt;6.5),--(ban="TN"))</f>
        <v>0</v>
      </c>
      <c r="M177" s="27">
        <f t="shared" ca="1" si="27"/>
        <v>0</v>
      </c>
      <c r="N177" s="28">
        <f ca="1">SUMPRODUCT(--(lop=$B177),--(vung&gt;=3.5),--(vung&lt;5),--(ban="TN"))</f>
        <v>0</v>
      </c>
      <c r="O177" s="29">
        <f t="shared" ca="1" si="28"/>
        <v>0</v>
      </c>
      <c r="P177" s="28">
        <f ca="1">SUMPRODUCT(--(lop=$B177),--(vung&gt;=0),--(vung&lt;3.5),--(ban="TN"))</f>
        <v>7</v>
      </c>
      <c r="Q177" s="27">
        <f t="shared" ca="1" si="29"/>
        <v>100</v>
      </c>
      <c r="R177" s="28">
        <f t="shared" ca="1" si="24"/>
        <v>0</v>
      </c>
      <c r="S177" s="27">
        <f t="shared" ca="1" si="30"/>
        <v>0</v>
      </c>
      <c r="T177" s="243"/>
    </row>
    <row r="178" spans="1:20" s="35" customFormat="1" ht="15.75" x14ac:dyDescent="0.2">
      <c r="A178" s="241">
        <v>0</v>
      </c>
      <c r="B178" s="242" t="str">
        <f t="shared" si="31"/>
        <v>103</v>
      </c>
      <c r="C178" s="243" t="s">
        <v>4</v>
      </c>
      <c r="D178" s="354"/>
      <c r="E178" s="244">
        <v>3</v>
      </c>
      <c r="F178" s="245" t="s">
        <v>36</v>
      </c>
      <c r="G178" s="25">
        <f t="shared" ca="1" si="23"/>
        <v>7</v>
      </c>
      <c r="H178" s="26">
        <f ca="1">SUMPRODUCT(--(lop=$B178),--(vung&gt;=8),--(vung&lt;=10),--(ban="TN"))</f>
        <v>0</v>
      </c>
      <c r="I178" s="27">
        <f t="shared" ca="1" si="25"/>
        <v>0</v>
      </c>
      <c r="J178" s="28">
        <f ca="1">SUMPRODUCT(--(lop=$B178),--(vung&gt;=6.5),--(vung&lt;8),--(ban="TN"))</f>
        <v>0</v>
      </c>
      <c r="K178" s="27">
        <f t="shared" ca="1" si="26"/>
        <v>0</v>
      </c>
      <c r="L178" s="28">
        <f ca="1">SUMPRODUCT(--(lop=$B178),--(vung&gt;=5),--(vung&lt;6.5),--(ban="TN"))</f>
        <v>0</v>
      </c>
      <c r="M178" s="27">
        <f t="shared" ca="1" si="27"/>
        <v>0</v>
      </c>
      <c r="N178" s="28">
        <f ca="1">SUMPRODUCT(--(lop=$B178),--(vung&gt;=3.5),--(vung&lt;5),--(ban="TN"))</f>
        <v>0</v>
      </c>
      <c r="O178" s="29">
        <f t="shared" ca="1" si="28"/>
        <v>0</v>
      </c>
      <c r="P178" s="30">
        <f ca="1">SUMPRODUCT(--(lop=$B178),--(vung&gt;=0),--(vung&lt;3.5),--(ban="TN"))</f>
        <v>7</v>
      </c>
      <c r="Q178" s="27">
        <f t="shared" ca="1" si="29"/>
        <v>100</v>
      </c>
      <c r="R178" s="28">
        <f t="shared" ca="1" si="24"/>
        <v>0</v>
      </c>
      <c r="S178" s="27">
        <f t="shared" ca="1" si="30"/>
        <v>0</v>
      </c>
      <c r="T178" s="243"/>
    </row>
    <row r="179" spans="1:20" s="35" customFormat="1" ht="15.75" x14ac:dyDescent="0.2">
      <c r="A179" s="241">
        <v>0</v>
      </c>
      <c r="B179" s="242" t="str">
        <f t="shared" si="31"/>
        <v>103</v>
      </c>
      <c r="C179" s="243" t="s">
        <v>4</v>
      </c>
      <c r="D179" s="354"/>
      <c r="E179" s="244">
        <v>4</v>
      </c>
      <c r="F179" s="245" t="s">
        <v>276</v>
      </c>
      <c r="G179" s="25">
        <f t="shared" ca="1" si="23"/>
        <v>7</v>
      </c>
      <c r="H179" s="26">
        <f ca="1">SUMPRODUCT(--(lop=$B179),--(vung&gt;=8),--(vung&lt;=10),--(ban="TN"))</f>
        <v>0</v>
      </c>
      <c r="I179" s="27">
        <f t="shared" ca="1" si="25"/>
        <v>0</v>
      </c>
      <c r="J179" s="28">
        <f ca="1">SUMPRODUCT(--(lop=$B179),--(vung&gt;=6.5),--(vung&lt;8),--(ban="TN"))</f>
        <v>0</v>
      </c>
      <c r="K179" s="27">
        <f t="shared" ca="1" si="26"/>
        <v>0</v>
      </c>
      <c r="L179" s="28">
        <f ca="1">SUMPRODUCT(--(lop=$B179),--(vung&gt;=5),--(vung&lt;6.5),--(ban="TN"))</f>
        <v>0</v>
      </c>
      <c r="M179" s="27">
        <f t="shared" ca="1" si="27"/>
        <v>0</v>
      </c>
      <c r="N179" s="28">
        <f ca="1">SUMPRODUCT(--(lop=$B179),--(vung&gt;=3.5),--(vung&lt;5),--(ban="TN"))</f>
        <v>0</v>
      </c>
      <c r="O179" s="29">
        <f t="shared" ca="1" si="28"/>
        <v>0</v>
      </c>
      <c r="P179" s="30">
        <f ca="1">SUMPRODUCT(--(lop=$B179),--(vung&gt;=0),--(vung&lt;3.5),--(ban="TN"))</f>
        <v>7</v>
      </c>
      <c r="Q179" s="27">
        <f t="shared" ca="1" si="29"/>
        <v>100</v>
      </c>
      <c r="R179" s="28">
        <f t="shared" ca="1" si="24"/>
        <v>0</v>
      </c>
      <c r="S179" s="27">
        <f t="shared" ca="1" si="30"/>
        <v>0</v>
      </c>
      <c r="T179" s="243"/>
    </row>
    <row r="180" spans="1:20" s="35" customFormat="1" ht="15.75" x14ac:dyDescent="0.2">
      <c r="A180" s="241">
        <v>0</v>
      </c>
      <c r="B180" s="242" t="str">
        <f t="shared" si="31"/>
        <v>103</v>
      </c>
      <c r="C180" s="243" t="s">
        <v>4</v>
      </c>
      <c r="D180" s="354"/>
      <c r="E180" s="244">
        <v>1</v>
      </c>
      <c r="F180" s="245" t="s">
        <v>19</v>
      </c>
      <c r="G180" s="25">
        <f t="shared" ca="1" si="23"/>
        <v>25</v>
      </c>
      <c r="H180" s="26">
        <f ca="1">SUMPRODUCT(--(lop=$B180),--(vung&gt;=8),--(vung&lt;=10),--(ban="xh"))</f>
        <v>0</v>
      </c>
      <c r="I180" s="27">
        <f t="shared" ca="1" si="25"/>
        <v>0</v>
      </c>
      <c r="J180" s="28">
        <f ca="1">SUMPRODUCT(--(lop=$B180),--(vung&gt;=6.5),--(vung&lt;8),--(ban="xh"))</f>
        <v>0</v>
      </c>
      <c r="K180" s="27">
        <f t="shared" ca="1" si="26"/>
        <v>0</v>
      </c>
      <c r="L180" s="28">
        <f ca="1">SUMPRODUCT(--(lop=$B180),--(vung&gt;=5),--(vung&lt;6.5),--(ban="xh"))</f>
        <v>0</v>
      </c>
      <c r="M180" s="27">
        <f t="shared" ca="1" si="27"/>
        <v>0</v>
      </c>
      <c r="N180" s="28">
        <f ca="1">SUMPRODUCT(--(lop=$B180),--(vung&gt;=3.5),--(vung&lt;5),--(ban="xh"))</f>
        <v>0</v>
      </c>
      <c r="O180" s="29">
        <f t="shared" ca="1" si="28"/>
        <v>0</v>
      </c>
      <c r="P180" s="28">
        <f ca="1">SUMPRODUCT(--(lop=$B180),--(vung&gt;=0),--(vung&lt;3.5),--(ban="xh"))</f>
        <v>25</v>
      </c>
      <c r="Q180" s="27">
        <f t="shared" ca="1" si="29"/>
        <v>100</v>
      </c>
      <c r="R180" s="28">
        <f t="shared" ca="1" si="24"/>
        <v>0</v>
      </c>
      <c r="S180" s="27">
        <f t="shared" ca="1" si="30"/>
        <v>0</v>
      </c>
      <c r="T180" s="243"/>
    </row>
    <row r="181" spans="1:20" s="35" customFormat="1" ht="15.75" x14ac:dyDescent="0.2">
      <c r="A181" s="241">
        <v>0</v>
      </c>
      <c r="B181" s="242" t="str">
        <f t="shared" si="31"/>
        <v>103</v>
      </c>
      <c r="C181" s="243" t="s">
        <v>4</v>
      </c>
      <c r="D181" s="354"/>
      <c r="E181" s="244">
        <v>3</v>
      </c>
      <c r="F181" s="245" t="s">
        <v>1493</v>
      </c>
      <c r="G181" s="25">
        <f t="shared" ca="1" si="23"/>
        <v>25</v>
      </c>
      <c r="H181" s="26">
        <f ca="1">SUMPRODUCT(--(lop=$B181),--(vung&gt;=8),--(vung&lt;=10),--(ban="xh"))</f>
        <v>0</v>
      </c>
      <c r="I181" s="27">
        <f t="shared" ca="1" si="25"/>
        <v>0</v>
      </c>
      <c r="J181" s="28">
        <f ca="1">SUMPRODUCT(--(lop=$B181),--(vung&gt;=6.5),--(vung&lt;8),--(ban="xh"))</f>
        <v>0</v>
      </c>
      <c r="K181" s="27">
        <f t="shared" ca="1" si="26"/>
        <v>0</v>
      </c>
      <c r="L181" s="28">
        <f ca="1">SUMPRODUCT(--(lop=$B181),--(vung&gt;=5),--(vung&lt;6.5),--(ban="xh"))</f>
        <v>0</v>
      </c>
      <c r="M181" s="27">
        <f t="shared" ca="1" si="27"/>
        <v>0</v>
      </c>
      <c r="N181" s="28">
        <f ca="1">SUMPRODUCT(--(lop=$B181),--(vung&gt;=3.5),--(vung&lt;5),--(ban="xh"))</f>
        <v>0</v>
      </c>
      <c r="O181" s="29">
        <f t="shared" ca="1" si="28"/>
        <v>0</v>
      </c>
      <c r="P181" s="28">
        <f ca="1">SUMPRODUCT(--(lop=$B181),--(vung&gt;=0),--(vung&lt;3.5),--(ban="xh"))</f>
        <v>25</v>
      </c>
      <c r="Q181" s="27">
        <f t="shared" ca="1" si="29"/>
        <v>100</v>
      </c>
      <c r="R181" s="28">
        <f t="shared" ca="1" si="24"/>
        <v>0</v>
      </c>
      <c r="S181" s="27">
        <f t="shared" ca="1" si="30"/>
        <v>0</v>
      </c>
      <c r="T181" s="243"/>
    </row>
    <row r="182" spans="1:20" s="35" customFormat="1" ht="15.75" x14ac:dyDescent="0.2">
      <c r="A182" s="241">
        <v>0</v>
      </c>
      <c r="B182" s="242" t="str">
        <f t="shared" si="31"/>
        <v>103</v>
      </c>
      <c r="C182" s="243" t="s">
        <v>4</v>
      </c>
      <c r="D182" s="354"/>
      <c r="E182" s="244">
        <v>4</v>
      </c>
      <c r="F182" s="245" t="s">
        <v>1495</v>
      </c>
      <c r="G182" s="25">
        <f t="shared" ca="1" si="23"/>
        <v>25</v>
      </c>
      <c r="H182" s="26">
        <f ca="1">SUMPRODUCT(--(lop=$B182),--(vung&gt;=8),--(vung&lt;=10),--(ban="xh"))</f>
        <v>0</v>
      </c>
      <c r="I182" s="27">
        <f t="shared" ca="1" si="25"/>
        <v>0</v>
      </c>
      <c r="J182" s="28">
        <f ca="1">SUMPRODUCT(--(lop=$B182),--(vung&gt;=6.5),--(vung&lt;8),--(ban="xh"))</f>
        <v>0</v>
      </c>
      <c r="K182" s="27">
        <f t="shared" ca="1" si="26"/>
        <v>0</v>
      </c>
      <c r="L182" s="28">
        <f ca="1">SUMPRODUCT(--(lop=$B182),--(vung&gt;=5),--(vung&lt;6.5),--(ban="xh"))</f>
        <v>0</v>
      </c>
      <c r="M182" s="27">
        <f t="shared" ca="1" si="27"/>
        <v>0</v>
      </c>
      <c r="N182" s="28">
        <f ca="1">SUMPRODUCT(--(lop=$B182),--(vung&gt;=3.5),--(vung&lt;5),--(ban="xh"))</f>
        <v>0</v>
      </c>
      <c r="O182" s="29">
        <f t="shared" ca="1" si="28"/>
        <v>0</v>
      </c>
      <c r="P182" s="28">
        <f ca="1">SUMPRODUCT(--(lop=$B182),--(vung&gt;=0),--(vung&lt;3.5),--(ban="xh"))</f>
        <v>25</v>
      </c>
      <c r="Q182" s="27">
        <f t="shared" ca="1" si="29"/>
        <v>100</v>
      </c>
      <c r="R182" s="28">
        <f t="shared" ca="1" si="24"/>
        <v>0</v>
      </c>
      <c r="S182" s="27">
        <f t="shared" ca="1" si="30"/>
        <v>0</v>
      </c>
      <c r="T182" s="243"/>
    </row>
    <row r="183" spans="1:20" s="35" customFormat="1" ht="15.75" x14ac:dyDescent="0.2">
      <c r="A183" s="241">
        <v>0</v>
      </c>
      <c r="B183" s="242" t="str">
        <f t="shared" si="31"/>
        <v>103</v>
      </c>
      <c r="C183" s="243" t="s">
        <v>4</v>
      </c>
      <c r="D183" s="354"/>
      <c r="E183" s="244">
        <v>2</v>
      </c>
      <c r="F183" s="245" t="s">
        <v>23</v>
      </c>
      <c r="G183" s="25">
        <f t="shared" ca="1" si="23"/>
        <v>25</v>
      </c>
      <c r="H183" s="26">
        <f ca="1">SUMPRODUCT(--(lop=$B183),--(vung&gt;=8),--(vung&lt;=10),--(ban="xh"))</f>
        <v>0</v>
      </c>
      <c r="I183" s="27">
        <f t="shared" ca="1" si="25"/>
        <v>0</v>
      </c>
      <c r="J183" s="28">
        <f ca="1">SUMPRODUCT(--(lop=$B183),--(vung&gt;=6.5),--(vung&lt;8),--(ban="xh"))</f>
        <v>0</v>
      </c>
      <c r="K183" s="27">
        <f t="shared" ca="1" si="26"/>
        <v>0</v>
      </c>
      <c r="L183" s="28">
        <f ca="1">SUMPRODUCT(--(lop=$B183),--(vung&gt;=5),--(vung&lt;6.5),--(ban="xh"))</f>
        <v>0</v>
      </c>
      <c r="M183" s="27">
        <f t="shared" ca="1" si="27"/>
        <v>0</v>
      </c>
      <c r="N183" s="28">
        <f ca="1">SUMPRODUCT(--(lop=$B183),--(vung&gt;=3.5),--(vung&lt;5),--(ban="xh"))</f>
        <v>0</v>
      </c>
      <c r="O183" s="29">
        <f t="shared" ca="1" si="28"/>
        <v>0</v>
      </c>
      <c r="P183" s="28">
        <f ca="1">SUMPRODUCT(--(lop=$B183),--(vung&gt;=0),--(vung&lt;3.5),--(ban="xh"))</f>
        <v>25</v>
      </c>
      <c r="Q183" s="27">
        <f t="shared" ca="1" si="29"/>
        <v>100</v>
      </c>
      <c r="R183" s="28">
        <f t="shared" ca="1" si="24"/>
        <v>0</v>
      </c>
      <c r="S183" s="27">
        <f t="shared" ca="1" si="30"/>
        <v>0</v>
      </c>
      <c r="T183" s="243"/>
    </row>
    <row r="184" spans="1:20" s="35" customFormat="1" ht="15.75" x14ac:dyDescent="0.2">
      <c r="A184" s="241">
        <v>0</v>
      </c>
      <c r="B184" s="242" t="str">
        <f t="shared" si="31"/>
        <v>103</v>
      </c>
      <c r="C184" s="243" t="s">
        <v>4</v>
      </c>
      <c r="D184" s="354"/>
      <c r="E184" s="244">
        <v>5</v>
      </c>
      <c r="F184" s="245" t="s">
        <v>1492</v>
      </c>
      <c r="G184" s="25">
        <f t="shared" ca="1" si="23"/>
        <v>25</v>
      </c>
      <c r="H184" s="26">
        <f ca="1">SUMPRODUCT(--(lop=$B184),--(vung&gt;=8),--(vung&lt;=10),--(ban="xh"))</f>
        <v>0</v>
      </c>
      <c r="I184" s="27">
        <f t="shared" ca="1" si="25"/>
        <v>0</v>
      </c>
      <c r="J184" s="28">
        <f ca="1">SUMPRODUCT(--(lop=$B184),--(vung&gt;=6.5),--(vung&lt;8),--(ban="TN"))</f>
        <v>0</v>
      </c>
      <c r="K184" s="27">
        <f t="shared" ca="1" si="26"/>
        <v>0</v>
      </c>
      <c r="L184" s="28">
        <f ca="1">SUMPRODUCT(--(lop=$B184),--(vung&gt;=5),--(vung&lt;6.5),--(ban="xh"))</f>
        <v>0</v>
      </c>
      <c r="M184" s="27">
        <f t="shared" ca="1" si="27"/>
        <v>0</v>
      </c>
      <c r="N184" s="28">
        <f ca="1">SUMPRODUCT(--(lop=$B184),--(vung&gt;=3.5),--(vung&lt;5),--(ban="xh"))</f>
        <v>0</v>
      </c>
      <c r="O184" s="29">
        <f t="shared" ca="1" si="28"/>
        <v>0</v>
      </c>
      <c r="P184" s="28">
        <f ca="1">SUMPRODUCT(--(lop=$B184),--(vung&gt;=0),--(vung&lt;3.5),--(ban="xh"))</f>
        <v>25</v>
      </c>
      <c r="Q184" s="27">
        <f t="shared" ca="1" si="29"/>
        <v>100</v>
      </c>
      <c r="R184" s="28">
        <f t="shared" ca="1" si="24"/>
        <v>0</v>
      </c>
      <c r="S184" s="27">
        <f t="shared" ca="1" si="30"/>
        <v>0</v>
      </c>
      <c r="T184" s="243"/>
    </row>
    <row r="185" spans="1:20" s="35" customFormat="1" ht="15.75" x14ac:dyDescent="0.2">
      <c r="A185" s="241">
        <v>0</v>
      </c>
      <c r="B185" s="242" t="str">
        <f t="shared" si="31"/>
        <v>104</v>
      </c>
      <c r="C185" s="243" t="s">
        <v>6</v>
      </c>
      <c r="D185" s="354" t="s">
        <v>6</v>
      </c>
      <c r="E185" s="244">
        <v>1</v>
      </c>
      <c r="F185" s="245" t="s">
        <v>18</v>
      </c>
      <c r="G185" s="25">
        <f t="shared" ca="1" si="23"/>
        <v>2</v>
      </c>
      <c r="H185" s="26">
        <f ca="1">SUMPRODUCT(--(lop=$B185),--(vung&gt;=8),--(vung&lt;=10),--(ban="TN"))</f>
        <v>0</v>
      </c>
      <c r="I185" s="27">
        <f t="shared" ca="1" si="25"/>
        <v>0</v>
      </c>
      <c r="J185" s="28">
        <f ca="1">SUMPRODUCT(--(lop=$B185),--(vung&gt;=6.5),--(vung&lt;8),--(ban="TN"))</f>
        <v>0</v>
      </c>
      <c r="K185" s="27">
        <f t="shared" ca="1" si="26"/>
        <v>0</v>
      </c>
      <c r="L185" s="28">
        <f ca="1">SUMPRODUCT(--(lop=$B185),--(vung&gt;=5),--(vung&lt;6.5),--(ban="TN"))</f>
        <v>0</v>
      </c>
      <c r="M185" s="27">
        <f t="shared" ca="1" si="27"/>
        <v>0</v>
      </c>
      <c r="N185" s="28">
        <f ca="1">SUMPRODUCT(--(lop=$B185),--(vung&gt;=3.5),--(vung&lt;5),--(ban="TN"))</f>
        <v>0</v>
      </c>
      <c r="O185" s="29">
        <f t="shared" ca="1" si="28"/>
        <v>0</v>
      </c>
      <c r="P185" s="28">
        <f ca="1">SUMPRODUCT(--(lop=$B185),--(vung&gt;=0),--(vung&lt;3.5),--(ban="TN"))</f>
        <v>2</v>
      </c>
      <c r="Q185" s="27">
        <f t="shared" ca="1" si="29"/>
        <v>100</v>
      </c>
      <c r="R185" s="28">
        <f t="shared" ca="1" si="24"/>
        <v>0</v>
      </c>
      <c r="S185" s="27">
        <f t="shared" ca="1" si="30"/>
        <v>0</v>
      </c>
      <c r="T185" s="243"/>
    </row>
    <row r="186" spans="1:20" s="35" customFormat="1" ht="15.75" x14ac:dyDescent="0.2">
      <c r="A186" s="241">
        <v>0</v>
      </c>
      <c r="B186" s="242" t="str">
        <f t="shared" si="31"/>
        <v>104</v>
      </c>
      <c r="C186" s="243" t="s">
        <v>6</v>
      </c>
      <c r="D186" s="354"/>
      <c r="E186" s="244">
        <v>2</v>
      </c>
      <c r="F186" s="245" t="s">
        <v>1494</v>
      </c>
      <c r="G186" s="25">
        <f t="shared" ca="1" si="23"/>
        <v>2</v>
      </c>
      <c r="H186" s="26">
        <f ca="1">SUMPRODUCT(--(lop=$B186),--(vung&gt;=8),--(vung&lt;=10),--(ban="TN"))</f>
        <v>0</v>
      </c>
      <c r="I186" s="27">
        <f t="shared" ca="1" si="25"/>
        <v>0</v>
      </c>
      <c r="J186" s="28">
        <f ca="1">SUMPRODUCT(--(lop=$B186),--(vung&gt;=6.5),--(vung&lt;8),--(ban="TN"))</f>
        <v>0</v>
      </c>
      <c r="K186" s="27">
        <f t="shared" ca="1" si="26"/>
        <v>0</v>
      </c>
      <c r="L186" s="28">
        <f ca="1">SUMPRODUCT(--(lop=$B186),--(vung&gt;=5),--(vung&lt;6.5),--(ban="TN"))</f>
        <v>0</v>
      </c>
      <c r="M186" s="27">
        <f t="shared" ca="1" si="27"/>
        <v>0</v>
      </c>
      <c r="N186" s="28">
        <f ca="1">SUMPRODUCT(--(lop=$B186),--(vung&gt;=3.5),--(vung&lt;5),--(ban="TN"))</f>
        <v>0</v>
      </c>
      <c r="O186" s="29">
        <f t="shared" ca="1" si="28"/>
        <v>0</v>
      </c>
      <c r="P186" s="28">
        <f ca="1">SUMPRODUCT(--(lop=$B186),--(vung&gt;=0),--(vung&lt;3.5),--(ban="TN"))</f>
        <v>2</v>
      </c>
      <c r="Q186" s="27">
        <f t="shared" ca="1" si="29"/>
        <v>100</v>
      </c>
      <c r="R186" s="28">
        <f t="shared" ca="1" si="24"/>
        <v>0</v>
      </c>
      <c r="S186" s="27">
        <f t="shared" ca="1" si="30"/>
        <v>0</v>
      </c>
      <c r="T186" s="243"/>
    </row>
    <row r="187" spans="1:20" s="35" customFormat="1" ht="15.75" x14ac:dyDescent="0.2">
      <c r="A187" s="241">
        <v>0</v>
      </c>
      <c r="B187" s="242" t="str">
        <f t="shared" si="31"/>
        <v>104</v>
      </c>
      <c r="C187" s="243" t="s">
        <v>6</v>
      </c>
      <c r="D187" s="354"/>
      <c r="E187" s="244">
        <v>3</v>
      </c>
      <c r="F187" s="245" t="s">
        <v>36</v>
      </c>
      <c r="G187" s="25">
        <f t="shared" ca="1" si="23"/>
        <v>2</v>
      </c>
      <c r="H187" s="26">
        <f ca="1">SUMPRODUCT(--(lop=$B187),--(vung&gt;=8),--(vung&lt;=10),--(ban="TN"))</f>
        <v>0</v>
      </c>
      <c r="I187" s="27">
        <f t="shared" ca="1" si="25"/>
        <v>0</v>
      </c>
      <c r="J187" s="28">
        <f ca="1">SUMPRODUCT(--(lop=$B187),--(vung&gt;=6.5),--(vung&lt;8),--(ban="TN"))</f>
        <v>0</v>
      </c>
      <c r="K187" s="27">
        <f t="shared" ca="1" si="26"/>
        <v>0</v>
      </c>
      <c r="L187" s="28">
        <f ca="1">SUMPRODUCT(--(lop=$B187),--(vung&gt;=5),--(vung&lt;6.5),--(ban="TN"))</f>
        <v>0</v>
      </c>
      <c r="M187" s="27">
        <f t="shared" ca="1" si="27"/>
        <v>0</v>
      </c>
      <c r="N187" s="28">
        <f ca="1">SUMPRODUCT(--(lop=$B187),--(vung&gt;=3.5),--(vung&lt;5),--(ban="TN"))</f>
        <v>0</v>
      </c>
      <c r="O187" s="29">
        <f t="shared" ca="1" si="28"/>
        <v>0</v>
      </c>
      <c r="P187" s="30">
        <f ca="1">SUMPRODUCT(--(lop=$B187),--(vung&gt;=0),--(vung&lt;3.5),--(ban="TN"))</f>
        <v>2</v>
      </c>
      <c r="Q187" s="27">
        <f t="shared" ca="1" si="29"/>
        <v>100</v>
      </c>
      <c r="R187" s="28">
        <f t="shared" ca="1" si="24"/>
        <v>0</v>
      </c>
      <c r="S187" s="27">
        <f t="shared" ca="1" si="30"/>
        <v>0</v>
      </c>
      <c r="T187" s="243"/>
    </row>
    <row r="188" spans="1:20" s="35" customFormat="1" ht="15.75" x14ac:dyDescent="0.2">
      <c r="A188" s="241">
        <v>0</v>
      </c>
      <c r="B188" s="242" t="str">
        <f t="shared" si="31"/>
        <v>104</v>
      </c>
      <c r="C188" s="243" t="s">
        <v>6</v>
      </c>
      <c r="D188" s="354"/>
      <c r="E188" s="244">
        <v>4</v>
      </c>
      <c r="F188" s="245" t="s">
        <v>276</v>
      </c>
      <c r="G188" s="25">
        <f t="shared" ca="1" si="23"/>
        <v>2</v>
      </c>
      <c r="H188" s="26">
        <f ca="1">SUMPRODUCT(--(lop=$B188),--(vung&gt;=8),--(vung&lt;=10),--(ban="TN"))</f>
        <v>0</v>
      </c>
      <c r="I188" s="27">
        <f t="shared" ca="1" si="25"/>
        <v>0</v>
      </c>
      <c r="J188" s="28">
        <f ca="1">SUMPRODUCT(--(lop=$B188),--(vung&gt;=6.5),--(vung&lt;8),--(ban="TN"))</f>
        <v>0</v>
      </c>
      <c r="K188" s="27">
        <f t="shared" ca="1" si="26"/>
        <v>0</v>
      </c>
      <c r="L188" s="28">
        <f ca="1">SUMPRODUCT(--(lop=$B188),--(vung&gt;=5),--(vung&lt;6.5),--(ban="TN"))</f>
        <v>0</v>
      </c>
      <c r="M188" s="27">
        <f t="shared" ca="1" si="27"/>
        <v>0</v>
      </c>
      <c r="N188" s="28">
        <f ca="1">SUMPRODUCT(--(lop=$B188),--(vung&gt;=3.5),--(vung&lt;5),--(ban="TN"))</f>
        <v>0</v>
      </c>
      <c r="O188" s="29">
        <f t="shared" ca="1" si="28"/>
        <v>0</v>
      </c>
      <c r="P188" s="30">
        <f ca="1">SUMPRODUCT(--(lop=$B188),--(vung&gt;=0),--(vung&lt;3.5),--(ban="TN"))</f>
        <v>2</v>
      </c>
      <c r="Q188" s="27">
        <f t="shared" ca="1" si="29"/>
        <v>100</v>
      </c>
      <c r="R188" s="28">
        <f t="shared" ca="1" si="24"/>
        <v>0</v>
      </c>
      <c r="S188" s="27">
        <f t="shared" ca="1" si="30"/>
        <v>0</v>
      </c>
      <c r="T188" s="243"/>
    </row>
    <row r="189" spans="1:20" s="35" customFormat="1" ht="15.75" x14ac:dyDescent="0.2">
      <c r="A189" s="241">
        <v>0</v>
      </c>
      <c r="B189" s="242" t="str">
        <f t="shared" si="31"/>
        <v>104</v>
      </c>
      <c r="C189" s="243" t="s">
        <v>6</v>
      </c>
      <c r="D189" s="354"/>
      <c r="E189" s="244">
        <v>1</v>
      </c>
      <c r="F189" s="245" t="s">
        <v>19</v>
      </c>
      <c r="G189" s="25">
        <f t="shared" ca="1" si="23"/>
        <v>35</v>
      </c>
      <c r="H189" s="26">
        <f ca="1">SUMPRODUCT(--(lop=$B189),--(vung&gt;=8),--(vung&lt;=10),--(ban="xh"))</f>
        <v>0</v>
      </c>
      <c r="I189" s="27">
        <f t="shared" ca="1" si="25"/>
        <v>0</v>
      </c>
      <c r="J189" s="28">
        <f ca="1">SUMPRODUCT(--(lop=$B189),--(vung&gt;=6.5),--(vung&lt;8),--(ban="xh"))</f>
        <v>0</v>
      </c>
      <c r="K189" s="27">
        <f t="shared" ca="1" si="26"/>
        <v>0</v>
      </c>
      <c r="L189" s="28">
        <f ca="1">SUMPRODUCT(--(lop=$B189),--(vung&gt;=5),--(vung&lt;6.5),--(ban="xh"))</f>
        <v>0</v>
      </c>
      <c r="M189" s="27">
        <f t="shared" ca="1" si="27"/>
        <v>0</v>
      </c>
      <c r="N189" s="28">
        <f ca="1">SUMPRODUCT(--(lop=$B189),--(vung&gt;=3.5),--(vung&lt;5),--(ban="xh"))</f>
        <v>0</v>
      </c>
      <c r="O189" s="29">
        <f t="shared" ca="1" si="28"/>
        <v>0</v>
      </c>
      <c r="P189" s="28">
        <f ca="1">SUMPRODUCT(--(lop=$B189),--(vung&gt;=0),--(vung&lt;3.5),--(ban="xh"))</f>
        <v>35</v>
      </c>
      <c r="Q189" s="27">
        <f t="shared" ca="1" si="29"/>
        <v>100</v>
      </c>
      <c r="R189" s="28">
        <f t="shared" ca="1" si="24"/>
        <v>0</v>
      </c>
      <c r="S189" s="27">
        <f t="shared" ca="1" si="30"/>
        <v>0</v>
      </c>
      <c r="T189" s="243"/>
    </row>
    <row r="190" spans="1:20" s="35" customFormat="1" ht="15.75" x14ac:dyDescent="0.2">
      <c r="A190" s="241">
        <v>0</v>
      </c>
      <c r="B190" s="242" t="str">
        <f t="shared" si="31"/>
        <v>104</v>
      </c>
      <c r="C190" s="243" t="s">
        <v>6</v>
      </c>
      <c r="D190" s="354"/>
      <c r="E190" s="244">
        <v>3</v>
      </c>
      <c r="F190" s="245" t="s">
        <v>1493</v>
      </c>
      <c r="G190" s="25">
        <f t="shared" ca="1" si="23"/>
        <v>35</v>
      </c>
      <c r="H190" s="26">
        <f ca="1">SUMPRODUCT(--(lop=$B190),--(vung&gt;=8),--(vung&lt;=10),--(ban="xh"))</f>
        <v>0</v>
      </c>
      <c r="I190" s="27">
        <f t="shared" ca="1" si="25"/>
        <v>0</v>
      </c>
      <c r="J190" s="28">
        <f ca="1">SUMPRODUCT(--(lop=$B190),--(vung&gt;=6.5),--(vung&lt;8),--(ban="xh"))</f>
        <v>0</v>
      </c>
      <c r="K190" s="27">
        <f t="shared" ca="1" si="26"/>
        <v>0</v>
      </c>
      <c r="L190" s="28">
        <f ca="1">SUMPRODUCT(--(lop=$B190),--(vung&gt;=5),--(vung&lt;6.5),--(ban="xh"))</f>
        <v>0</v>
      </c>
      <c r="M190" s="27">
        <f t="shared" ca="1" si="27"/>
        <v>0</v>
      </c>
      <c r="N190" s="28">
        <f ca="1">SUMPRODUCT(--(lop=$B190),--(vung&gt;=3.5),--(vung&lt;5),--(ban="xh"))</f>
        <v>0</v>
      </c>
      <c r="O190" s="29">
        <f t="shared" ca="1" si="28"/>
        <v>0</v>
      </c>
      <c r="P190" s="28">
        <f ca="1">SUMPRODUCT(--(lop=$B190),--(vung&gt;=0),--(vung&lt;3.5),--(ban="xh"))</f>
        <v>35</v>
      </c>
      <c r="Q190" s="27">
        <f t="shared" ca="1" si="29"/>
        <v>100</v>
      </c>
      <c r="R190" s="28">
        <f t="shared" ca="1" si="24"/>
        <v>0</v>
      </c>
      <c r="S190" s="27">
        <f t="shared" ca="1" si="30"/>
        <v>0</v>
      </c>
      <c r="T190" s="243"/>
    </row>
    <row r="191" spans="1:20" s="35" customFormat="1" ht="15.75" x14ac:dyDescent="0.2">
      <c r="A191" s="241">
        <v>0</v>
      </c>
      <c r="B191" s="242" t="str">
        <f t="shared" si="31"/>
        <v>104</v>
      </c>
      <c r="C191" s="243" t="s">
        <v>6</v>
      </c>
      <c r="D191" s="354"/>
      <c r="E191" s="244">
        <v>4</v>
      </c>
      <c r="F191" s="245" t="s">
        <v>1495</v>
      </c>
      <c r="G191" s="25">
        <f t="shared" ca="1" si="23"/>
        <v>35</v>
      </c>
      <c r="H191" s="26">
        <f ca="1">SUMPRODUCT(--(lop=$B191),--(vung&gt;=8),--(vung&lt;=10),--(ban="xh"))</f>
        <v>0</v>
      </c>
      <c r="I191" s="27">
        <f t="shared" ca="1" si="25"/>
        <v>0</v>
      </c>
      <c r="J191" s="28">
        <f ca="1">SUMPRODUCT(--(lop=$B191),--(vung&gt;=6.5),--(vung&lt;8),--(ban="xh"))</f>
        <v>0</v>
      </c>
      <c r="K191" s="27">
        <f t="shared" ca="1" si="26"/>
        <v>0</v>
      </c>
      <c r="L191" s="28">
        <f ca="1">SUMPRODUCT(--(lop=$B191),--(vung&gt;=5),--(vung&lt;6.5),--(ban="xh"))</f>
        <v>0</v>
      </c>
      <c r="M191" s="27">
        <f t="shared" ca="1" si="27"/>
        <v>0</v>
      </c>
      <c r="N191" s="28">
        <f ca="1">SUMPRODUCT(--(lop=$B191),--(vung&gt;=3.5),--(vung&lt;5),--(ban="xh"))</f>
        <v>0</v>
      </c>
      <c r="O191" s="29">
        <f t="shared" ca="1" si="28"/>
        <v>0</v>
      </c>
      <c r="P191" s="28">
        <f ca="1">SUMPRODUCT(--(lop=$B191),--(vung&gt;=0),--(vung&lt;3.5),--(ban="xh"))</f>
        <v>35</v>
      </c>
      <c r="Q191" s="27">
        <f t="shared" ca="1" si="29"/>
        <v>100</v>
      </c>
      <c r="R191" s="28">
        <f t="shared" ca="1" si="24"/>
        <v>0</v>
      </c>
      <c r="S191" s="27">
        <f t="shared" ca="1" si="30"/>
        <v>0</v>
      </c>
      <c r="T191" s="243"/>
    </row>
    <row r="192" spans="1:20" s="35" customFormat="1" ht="15.75" x14ac:dyDescent="0.2">
      <c r="A192" s="241">
        <v>0</v>
      </c>
      <c r="B192" s="242" t="str">
        <f t="shared" si="31"/>
        <v>104</v>
      </c>
      <c r="C192" s="243" t="s">
        <v>6</v>
      </c>
      <c r="D192" s="354"/>
      <c r="E192" s="244">
        <v>2</v>
      </c>
      <c r="F192" s="245" t="s">
        <v>23</v>
      </c>
      <c r="G192" s="25">
        <f t="shared" ca="1" si="23"/>
        <v>35</v>
      </c>
      <c r="H192" s="26">
        <f ca="1">SUMPRODUCT(--(lop=$B192),--(vung&gt;=8),--(vung&lt;=10),--(ban="xh"))</f>
        <v>0</v>
      </c>
      <c r="I192" s="27">
        <f t="shared" ca="1" si="25"/>
        <v>0</v>
      </c>
      <c r="J192" s="28">
        <f ca="1">SUMPRODUCT(--(lop=$B192),--(vung&gt;=6.5),--(vung&lt;8),--(ban="xh"))</f>
        <v>0</v>
      </c>
      <c r="K192" s="27">
        <f t="shared" ca="1" si="26"/>
        <v>0</v>
      </c>
      <c r="L192" s="28">
        <f ca="1">SUMPRODUCT(--(lop=$B192),--(vung&gt;=5),--(vung&lt;6.5),--(ban="xh"))</f>
        <v>0</v>
      </c>
      <c r="M192" s="27">
        <f t="shared" ca="1" si="27"/>
        <v>0</v>
      </c>
      <c r="N192" s="28">
        <f ca="1">SUMPRODUCT(--(lop=$B192),--(vung&gt;=3.5),--(vung&lt;5),--(ban="xh"))</f>
        <v>0</v>
      </c>
      <c r="O192" s="29">
        <f t="shared" ca="1" si="28"/>
        <v>0</v>
      </c>
      <c r="P192" s="28">
        <f ca="1">SUMPRODUCT(--(lop=$B192),--(vung&gt;=0),--(vung&lt;3.5),--(ban="xh"))</f>
        <v>35</v>
      </c>
      <c r="Q192" s="27">
        <f t="shared" ca="1" si="29"/>
        <v>100</v>
      </c>
      <c r="R192" s="28">
        <f t="shared" ca="1" si="24"/>
        <v>0</v>
      </c>
      <c r="S192" s="27">
        <f t="shared" ca="1" si="30"/>
        <v>0</v>
      </c>
      <c r="T192" s="243"/>
    </row>
    <row r="193" spans="1:20" s="35" customFormat="1" ht="15.75" x14ac:dyDescent="0.2">
      <c r="A193" s="241">
        <v>0</v>
      </c>
      <c r="B193" s="242" t="str">
        <f t="shared" si="31"/>
        <v>104</v>
      </c>
      <c r="C193" s="243" t="s">
        <v>6</v>
      </c>
      <c r="D193" s="354"/>
      <c r="E193" s="244">
        <v>5</v>
      </c>
      <c r="F193" s="245" t="s">
        <v>1492</v>
      </c>
      <c r="G193" s="25">
        <f t="shared" ca="1" si="23"/>
        <v>35</v>
      </c>
      <c r="H193" s="26">
        <f ca="1">SUMPRODUCT(--(lop=$B193),--(vung&gt;=8),--(vung&lt;=10),--(ban="xh"))</f>
        <v>0</v>
      </c>
      <c r="I193" s="27">
        <f t="shared" ca="1" si="25"/>
        <v>0</v>
      </c>
      <c r="J193" s="28">
        <f ca="1">SUMPRODUCT(--(lop=$B193),--(vung&gt;=6.5),--(vung&lt;8),--(ban="TN"))</f>
        <v>0</v>
      </c>
      <c r="K193" s="27">
        <f t="shared" ca="1" si="26"/>
        <v>0</v>
      </c>
      <c r="L193" s="28">
        <f ca="1">SUMPRODUCT(--(lop=$B193),--(vung&gt;=5),--(vung&lt;6.5),--(ban="xh"))</f>
        <v>0</v>
      </c>
      <c r="M193" s="27">
        <f t="shared" ca="1" si="27"/>
        <v>0</v>
      </c>
      <c r="N193" s="28">
        <f ca="1">SUMPRODUCT(--(lop=$B193),--(vung&gt;=3.5),--(vung&lt;5),--(ban="xh"))</f>
        <v>0</v>
      </c>
      <c r="O193" s="29">
        <f t="shared" ca="1" si="28"/>
        <v>0</v>
      </c>
      <c r="P193" s="28">
        <f ca="1">SUMPRODUCT(--(lop=$B193),--(vung&gt;=0),--(vung&lt;3.5),--(ban="xh"))</f>
        <v>35</v>
      </c>
      <c r="Q193" s="27">
        <f t="shared" ca="1" si="29"/>
        <v>100</v>
      </c>
      <c r="R193" s="28">
        <f t="shared" ca="1" si="24"/>
        <v>0</v>
      </c>
      <c r="S193" s="27">
        <f t="shared" ca="1" si="30"/>
        <v>0</v>
      </c>
      <c r="T193" s="243"/>
    </row>
    <row r="194" spans="1:20" s="35" customFormat="1" ht="15.75" x14ac:dyDescent="0.2">
      <c r="A194" s="241">
        <v>0</v>
      </c>
      <c r="B194" s="242" t="str">
        <f t="shared" si="31"/>
        <v>105</v>
      </c>
      <c r="C194" s="243" t="s">
        <v>5</v>
      </c>
      <c r="D194" s="354" t="s">
        <v>5</v>
      </c>
      <c r="E194" s="244">
        <v>1</v>
      </c>
      <c r="F194" s="245" t="s">
        <v>18</v>
      </c>
      <c r="G194" s="25">
        <f t="shared" ca="1" si="23"/>
        <v>20</v>
      </c>
      <c r="H194" s="26">
        <f ca="1">SUMPRODUCT(--(lop=$B194),--(vung&gt;=8),--(vung&lt;=10),--(ban="TN"))</f>
        <v>0</v>
      </c>
      <c r="I194" s="27">
        <f t="shared" ca="1" si="25"/>
        <v>0</v>
      </c>
      <c r="J194" s="28">
        <f ca="1">SUMPRODUCT(--(lop=$B194),--(vung&gt;=6.5),--(vung&lt;8),--(ban="TN"))</f>
        <v>0</v>
      </c>
      <c r="K194" s="27">
        <f t="shared" ca="1" si="26"/>
        <v>0</v>
      </c>
      <c r="L194" s="28">
        <f ca="1">SUMPRODUCT(--(lop=$B194),--(vung&gt;=5),--(vung&lt;6.5),--(ban="TN"))</f>
        <v>0</v>
      </c>
      <c r="M194" s="27">
        <f t="shared" ca="1" si="27"/>
        <v>0</v>
      </c>
      <c r="N194" s="28">
        <f ca="1">SUMPRODUCT(--(lop=$B194),--(vung&gt;=3.5),--(vung&lt;5),--(ban="TN"))</f>
        <v>0</v>
      </c>
      <c r="O194" s="29">
        <f t="shared" ca="1" si="28"/>
        <v>0</v>
      </c>
      <c r="P194" s="28">
        <f ca="1">SUMPRODUCT(--(lop=$B194),--(vung&gt;=0),--(vung&lt;3.5),--(ban="TN"))</f>
        <v>20</v>
      </c>
      <c r="Q194" s="27">
        <f t="shared" ca="1" si="29"/>
        <v>100</v>
      </c>
      <c r="R194" s="28">
        <f t="shared" ca="1" si="24"/>
        <v>0</v>
      </c>
      <c r="S194" s="27">
        <f t="shared" ca="1" si="30"/>
        <v>0</v>
      </c>
      <c r="T194" s="243"/>
    </row>
    <row r="195" spans="1:20" s="35" customFormat="1" ht="15.75" x14ac:dyDescent="0.2">
      <c r="A195" s="241">
        <v>0</v>
      </c>
      <c r="B195" s="242" t="str">
        <f t="shared" si="31"/>
        <v>105</v>
      </c>
      <c r="C195" s="243" t="s">
        <v>5</v>
      </c>
      <c r="D195" s="354"/>
      <c r="E195" s="244">
        <v>2</v>
      </c>
      <c r="F195" s="245" t="s">
        <v>1494</v>
      </c>
      <c r="G195" s="25">
        <f t="shared" ca="1" si="23"/>
        <v>20</v>
      </c>
      <c r="H195" s="26">
        <f ca="1">SUMPRODUCT(--(lop=$B195),--(vung&gt;=8),--(vung&lt;=10),--(ban="TN"))</f>
        <v>0</v>
      </c>
      <c r="I195" s="27">
        <f t="shared" ca="1" si="25"/>
        <v>0</v>
      </c>
      <c r="J195" s="28">
        <f ca="1">SUMPRODUCT(--(lop=$B195),--(vung&gt;=6.5),--(vung&lt;8),--(ban="TN"))</f>
        <v>0</v>
      </c>
      <c r="K195" s="27">
        <f t="shared" ca="1" si="26"/>
        <v>0</v>
      </c>
      <c r="L195" s="28">
        <f ca="1">SUMPRODUCT(--(lop=$B195),--(vung&gt;=5),--(vung&lt;6.5),--(ban="TN"))</f>
        <v>0</v>
      </c>
      <c r="M195" s="27">
        <f t="shared" ca="1" si="27"/>
        <v>0</v>
      </c>
      <c r="N195" s="28">
        <f ca="1">SUMPRODUCT(--(lop=$B195),--(vung&gt;=3.5),--(vung&lt;5),--(ban="TN"))</f>
        <v>0</v>
      </c>
      <c r="O195" s="29">
        <f t="shared" ca="1" si="28"/>
        <v>0</v>
      </c>
      <c r="P195" s="28">
        <f ca="1">SUMPRODUCT(--(lop=$B195),--(vung&gt;=0),--(vung&lt;3.5),--(ban="TN"))</f>
        <v>20</v>
      </c>
      <c r="Q195" s="27">
        <f t="shared" ca="1" si="29"/>
        <v>100</v>
      </c>
      <c r="R195" s="28">
        <f t="shared" ca="1" si="24"/>
        <v>0</v>
      </c>
      <c r="S195" s="27">
        <f t="shared" ca="1" si="30"/>
        <v>0</v>
      </c>
      <c r="T195" s="243"/>
    </row>
    <row r="196" spans="1:20" s="35" customFormat="1" ht="15.75" x14ac:dyDescent="0.2">
      <c r="A196" s="241">
        <v>0</v>
      </c>
      <c r="B196" s="242" t="str">
        <f t="shared" si="31"/>
        <v>105</v>
      </c>
      <c r="C196" s="243" t="s">
        <v>5</v>
      </c>
      <c r="D196" s="354"/>
      <c r="E196" s="244">
        <v>3</v>
      </c>
      <c r="F196" s="245" t="s">
        <v>36</v>
      </c>
      <c r="G196" s="25">
        <f t="shared" ref="G196:G247" ca="1" si="32">H196+J196+L196+N196+P196</f>
        <v>20</v>
      </c>
      <c r="H196" s="26">
        <f ca="1">SUMPRODUCT(--(lop=$B196),--(vung&gt;=8),--(vung&lt;=10),--(ban="TN"))</f>
        <v>0</v>
      </c>
      <c r="I196" s="27">
        <f t="shared" ca="1" si="25"/>
        <v>0</v>
      </c>
      <c r="J196" s="28">
        <f ca="1">SUMPRODUCT(--(lop=$B196),--(vung&gt;=6.5),--(vung&lt;8),--(ban="TN"))</f>
        <v>0</v>
      </c>
      <c r="K196" s="27">
        <f t="shared" ca="1" si="26"/>
        <v>0</v>
      </c>
      <c r="L196" s="28">
        <f ca="1">SUMPRODUCT(--(lop=$B196),--(vung&gt;=5),--(vung&lt;6.5),--(ban="TN"))</f>
        <v>0</v>
      </c>
      <c r="M196" s="27">
        <f t="shared" ca="1" si="27"/>
        <v>0</v>
      </c>
      <c r="N196" s="28">
        <f ca="1">SUMPRODUCT(--(lop=$B196),--(vung&gt;=3.5),--(vung&lt;5),--(ban="TN"))</f>
        <v>0</v>
      </c>
      <c r="O196" s="29">
        <f t="shared" ca="1" si="28"/>
        <v>0</v>
      </c>
      <c r="P196" s="30">
        <f ca="1">SUMPRODUCT(--(lop=$B196),--(vung&gt;=0),--(vung&lt;3.5),--(ban="TN"))</f>
        <v>20</v>
      </c>
      <c r="Q196" s="27">
        <f t="shared" ca="1" si="29"/>
        <v>100</v>
      </c>
      <c r="R196" s="28">
        <f t="shared" ref="R196:R238" ca="1" si="33">SUM(H196,J196,L196)</f>
        <v>0</v>
      </c>
      <c r="S196" s="27">
        <f t="shared" ca="1" si="30"/>
        <v>0</v>
      </c>
      <c r="T196" s="243"/>
    </row>
    <row r="197" spans="1:20" s="35" customFormat="1" ht="15.75" x14ac:dyDescent="0.2">
      <c r="A197" s="241">
        <v>0</v>
      </c>
      <c r="B197" s="242" t="str">
        <f t="shared" si="31"/>
        <v>105</v>
      </c>
      <c r="C197" s="243" t="s">
        <v>5</v>
      </c>
      <c r="D197" s="354"/>
      <c r="E197" s="244">
        <v>4</v>
      </c>
      <c r="F197" s="245" t="s">
        <v>276</v>
      </c>
      <c r="G197" s="25">
        <f t="shared" ca="1" si="32"/>
        <v>20</v>
      </c>
      <c r="H197" s="26">
        <f ca="1">SUMPRODUCT(--(lop=$B197),--(vung&gt;=8),--(vung&lt;=10),--(ban="TN"))</f>
        <v>0</v>
      </c>
      <c r="I197" s="27">
        <f t="shared" ca="1" si="25"/>
        <v>0</v>
      </c>
      <c r="J197" s="28">
        <f ca="1">SUMPRODUCT(--(lop=$B197),--(vung&gt;=6.5),--(vung&lt;8),--(ban="TN"))</f>
        <v>0</v>
      </c>
      <c r="K197" s="27">
        <f t="shared" ca="1" si="26"/>
        <v>0</v>
      </c>
      <c r="L197" s="28">
        <f ca="1">SUMPRODUCT(--(lop=$B197),--(vung&gt;=5),--(vung&lt;6.5),--(ban="TN"))</f>
        <v>0</v>
      </c>
      <c r="M197" s="27">
        <f t="shared" ca="1" si="27"/>
        <v>0</v>
      </c>
      <c r="N197" s="28">
        <f ca="1">SUMPRODUCT(--(lop=$B197),--(vung&gt;=3.5),--(vung&lt;5),--(ban="TN"))</f>
        <v>0</v>
      </c>
      <c r="O197" s="29">
        <f t="shared" ca="1" si="28"/>
        <v>0</v>
      </c>
      <c r="P197" s="30">
        <f ca="1">SUMPRODUCT(--(lop=$B197),--(vung&gt;=0),--(vung&lt;3.5),--(ban="TN"))</f>
        <v>20</v>
      </c>
      <c r="Q197" s="27">
        <f t="shared" ca="1" si="29"/>
        <v>100</v>
      </c>
      <c r="R197" s="28">
        <f t="shared" ca="1" si="33"/>
        <v>0</v>
      </c>
      <c r="S197" s="27">
        <f t="shared" ca="1" si="30"/>
        <v>0</v>
      </c>
      <c r="T197" s="243"/>
    </row>
    <row r="198" spans="1:20" s="35" customFormat="1" ht="15.75" x14ac:dyDescent="0.2">
      <c r="A198" s="241">
        <v>0</v>
      </c>
      <c r="B198" s="242" t="str">
        <f t="shared" si="31"/>
        <v>105</v>
      </c>
      <c r="C198" s="243" t="s">
        <v>5</v>
      </c>
      <c r="D198" s="354"/>
      <c r="E198" s="244">
        <v>1</v>
      </c>
      <c r="F198" s="245" t="s">
        <v>19</v>
      </c>
      <c r="G198" s="25">
        <f t="shared" ca="1" si="32"/>
        <v>21</v>
      </c>
      <c r="H198" s="26">
        <f ca="1">SUMPRODUCT(--(lop=$B198),--(vung&gt;=8),--(vung&lt;=10),--(ban="xh"))</f>
        <v>0</v>
      </c>
      <c r="I198" s="27">
        <f t="shared" ref="I198:I261" ca="1" si="34">H198/G198*100</f>
        <v>0</v>
      </c>
      <c r="J198" s="28">
        <f ca="1">SUMPRODUCT(--(lop=$B198),--(vung&gt;=6.5),--(vung&lt;8),--(ban="xh"))</f>
        <v>0</v>
      </c>
      <c r="K198" s="27">
        <f t="shared" ref="K198:K261" ca="1" si="35">J198/G198*100</f>
        <v>0</v>
      </c>
      <c r="L198" s="28">
        <f ca="1">SUMPRODUCT(--(lop=$B198),--(vung&gt;=5),--(vung&lt;6.5),--(ban="xh"))</f>
        <v>0</v>
      </c>
      <c r="M198" s="27">
        <f t="shared" ref="M198:M261" ca="1" si="36">L198/G198*100</f>
        <v>0</v>
      </c>
      <c r="N198" s="28">
        <f ca="1">SUMPRODUCT(--(lop=$B198),--(vung&gt;=3.5),--(vung&lt;5),--(ban="xh"))</f>
        <v>0</v>
      </c>
      <c r="O198" s="29">
        <f t="shared" ref="O198:O261" ca="1" si="37">N198/G198*100</f>
        <v>0</v>
      </c>
      <c r="P198" s="28">
        <f ca="1">SUMPRODUCT(--(lop=$B198),--(vung&gt;=0),--(vung&lt;3.5),--(ban="xh"))</f>
        <v>21</v>
      </c>
      <c r="Q198" s="27">
        <f t="shared" ref="Q198:Q261" ca="1" si="38">P198/G198*100</f>
        <v>100</v>
      </c>
      <c r="R198" s="28">
        <f t="shared" ca="1" si="33"/>
        <v>0</v>
      </c>
      <c r="S198" s="27">
        <f t="shared" ref="S198:S261" ca="1" si="39">R198/G198*100</f>
        <v>0</v>
      </c>
      <c r="T198" s="243"/>
    </row>
    <row r="199" spans="1:20" s="35" customFormat="1" ht="15.75" x14ac:dyDescent="0.2">
      <c r="A199" s="241">
        <v>0</v>
      </c>
      <c r="B199" s="242" t="str">
        <f t="shared" si="31"/>
        <v>105</v>
      </c>
      <c r="C199" s="243" t="s">
        <v>5</v>
      </c>
      <c r="D199" s="354"/>
      <c r="E199" s="244">
        <v>3</v>
      </c>
      <c r="F199" s="245" t="s">
        <v>1493</v>
      </c>
      <c r="G199" s="25">
        <f t="shared" ca="1" si="32"/>
        <v>21</v>
      </c>
      <c r="H199" s="26">
        <f ca="1">SUMPRODUCT(--(lop=$B199),--(vung&gt;=8),--(vung&lt;=10),--(ban="xh"))</f>
        <v>0</v>
      </c>
      <c r="I199" s="27">
        <f t="shared" ca="1" si="34"/>
        <v>0</v>
      </c>
      <c r="J199" s="28">
        <f ca="1">SUMPRODUCT(--(lop=$B199),--(vung&gt;=6.5),--(vung&lt;8),--(ban="xh"))</f>
        <v>0</v>
      </c>
      <c r="K199" s="27">
        <f t="shared" ca="1" si="35"/>
        <v>0</v>
      </c>
      <c r="L199" s="28">
        <f ca="1">SUMPRODUCT(--(lop=$B199),--(vung&gt;=5),--(vung&lt;6.5),--(ban="xh"))</f>
        <v>0</v>
      </c>
      <c r="M199" s="27">
        <f t="shared" ca="1" si="36"/>
        <v>0</v>
      </c>
      <c r="N199" s="28">
        <f ca="1">SUMPRODUCT(--(lop=$B199),--(vung&gt;=3.5),--(vung&lt;5),--(ban="xh"))</f>
        <v>0</v>
      </c>
      <c r="O199" s="29">
        <f t="shared" ca="1" si="37"/>
        <v>0</v>
      </c>
      <c r="P199" s="28">
        <f ca="1">SUMPRODUCT(--(lop=$B199),--(vung&gt;=0),--(vung&lt;3.5),--(ban="xh"))</f>
        <v>21</v>
      </c>
      <c r="Q199" s="27">
        <f t="shared" ca="1" si="38"/>
        <v>100</v>
      </c>
      <c r="R199" s="28">
        <f t="shared" ca="1" si="33"/>
        <v>0</v>
      </c>
      <c r="S199" s="27">
        <f t="shared" ca="1" si="39"/>
        <v>0</v>
      </c>
      <c r="T199" s="243"/>
    </row>
    <row r="200" spans="1:20" s="35" customFormat="1" ht="15.75" x14ac:dyDescent="0.2">
      <c r="A200" s="241">
        <v>0</v>
      </c>
      <c r="B200" s="242" t="str">
        <f t="shared" si="31"/>
        <v>105</v>
      </c>
      <c r="C200" s="243" t="s">
        <v>5</v>
      </c>
      <c r="D200" s="354"/>
      <c r="E200" s="244">
        <v>4</v>
      </c>
      <c r="F200" s="245" t="s">
        <v>1495</v>
      </c>
      <c r="G200" s="25">
        <f t="shared" ca="1" si="32"/>
        <v>21</v>
      </c>
      <c r="H200" s="26">
        <f ca="1">SUMPRODUCT(--(lop=$B200),--(vung&gt;=8),--(vung&lt;=10),--(ban="xh"))</f>
        <v>0</v>
      </c>
      <c r="I200" s="27">
        <f t="shared" ca="1" si="34"/>
        <v>0</v>
      </c>
      <c r="J200" s="28">
        <f ca="1">SUMPRODUCT(--(lop=$B200),--(vung&gt;=6.5),--(vung&lt;8),--(ban="xh"))</f>
        <v>0</v>
      </c>
      <c r="K200" s="27">
        <f t="shared" ca="1" si="35"/>
        <v>0</v>
      </c>
      <c r="L200" s="28">
        <f ca="1">SUMPRODUCT(--(lop=$B200),--(vung&gt;=5),--(vung&lt;6.5),--(ban="xh"))</f>
        <v>0</v>
      </c>
      <c r="M200" s="27">
        <f t="shared" ca="1" si="36"/>
        <v>0</v>
      </c>
      <c r="N200" s="28">
        <f ca="1">SUMPRODUCT(--(lop=$B200),--(vung&gt;=3.5),--(vung&lt;5),--(ban="xh"))</f>
        <v>0</v>
      </c>
      <c r="O200" s="29">
        <f t="shared" ca="1" si="37"/>
        <v>0</v>
      </c>
      <c r="P200" s="28">
        <f ca="1">SUMPRODUCT(--(lop=$B200),--(vung&gt;=0),--(vung&lt;3.5),--(ban="xh"))</f>
        <v>21</v>
      </c>
      <c r="Q200" s="27">
        <f t="shared" ca="1" si="38"/>
        <v>100</v>
      </c>
      <c r="R200" s="28">
        <f t="shared" ca="1" si="33"/>
        <v>0</v>
      </c>
      <c r="S200" s="27">
        <f t="shared" ca="1" si="39"/>
        <v>0</v>
      </c>
      <c r="T200" s="243"/>
    </row>
    <row r="201" spans="1:20" s="35" customFormat="1" ht="15.75" x14ac:dyDescent="0.2">
      <c r="A201" s="241">
        <v>0</v>
      </c>
      <c r="B201" s="242" t="str">
        <f t="shared" si="31"/>
        <v>105</v>
      </c>
      <c r="C201" s="243" t="s">
        <v>5</v>
      </c>
      <c r="D201" s="354"/>
      <c r="E201" s="244">
        <v>2</v>
      </c>
      <c r="F201" s="245" t="s">
        <v>23</v>
      </c>
      <c r="G201" s="25">
        <f t="shared" ca="1" si="32"/>
        <v>21</v>
      </c>
      <c r="H201" s="26">
        <f ca="1">SUMPRODUCT(--(lop=$B201),--(vung&gt;=8),--(vung&lt;=10),--(ban="xh"))</f>
        <v>0</v>
      </c>
      <c r="I201" s="27">
        <f t="shared" ca="1" si="34"/>
        <v>0</v>
      </c>
      <c r="J201" s="28">
        <f ca="1">SUMPRODUCT(--(lop=$B201),--(vung&gt;=6.5),--(vung&lt;8),--(ban="xh"))</f>
        <v>0</v>
      </c>
      <c r="K201" s="27">
        <f t="shared" ca="1" si="35"/>
        <v>0</v>
      </c>
      <c r="L201" s="28">
        <f ca="1">SUMPRODUCT(--(lop=$B201),--(vung&gt;=5),--(vung&lt;6.5),--(ban="xh"))</f>
        <v>0</v>
      </c>
      <c r="M201" s="27">
        <f t="shared" ca="1" si="36"/>
        <v>0</v>
      </c>
      <c r="N201" s="28">
        <f ca="1">SUMPRODUCT(--(lop=$B201),--(vung&gt;=3.5),--(vung&lt;5),--(ban="xh"))</f>
        <v>0</v>
      </c>
      <c r="O201" s="29">
        <f t="shared" ca="1" si="37"/>
        <v>0</v>
      </c>
      <c r="P201" s="28">
        <f ca="1">SUMPRODUCT(--(lop=$B201),--(vung&gt;=0),--(vung&lt;3.5),--(ban="xh"))</f>
        <v>21</v>
      </c>
      <c r="Q201" s="27">
        <f t="shared" ca="1" si="38"/>
        <v>100</v>
      </c>
      <c r="R201" s="28">
        <f t="shared" ca="1" si="33"/>
        <v>0</v>
      </c>
      <c r="S201" s="27">
        <f t="shared" ca="1" si="39"/>
        <v>0</v>
      </c>
      <c r="T201" s="243"/>
    </row>
    <row r="202" spans="1:20" s="35" customFormat="1" ht="15.75" x14ac:dyDescent="0.2">
      <c r="A202" s="241">
        <v>0</v>
      </c>
      <c r="B202" s="242" t="str">
        <f t="shared" si="31"/>
        <v>105</v>
      </c>
      <c r="C202" s="243" t="s">
        <v>5</v>
      </c>
      <c r="D202" s="354"/>
      <c r="E202" s="244">
        <v>5</v>
      </c>
      <c r="F202" s="245" t="s">
        <v>1492</v>
      </c>
      <c r="G202" s="25">
        <f t="shared" ca="1" si="32"/>
        <v>21</v>
      </c>
      <c r="H202" s="26">
        <f ca="1">SUMPRODUCT(--(lop=$B202),--(vung&gt;=8),--(vung&lt;=10),--(ban="xh"))</f>
        <v>0</v>
      </c>
      <c r="I202" s="27">
        <f t="shared" ca="1" si="34"/>
        <v>0</v>
      </c>
      <c r="J202" s="28">
        <f ca="1">SUMPRODUCT(--(lop=$B202),--(vung&gt;=6.5),--(vung&lt;8),--(ban="TN"))</f>
        <v>0</v>
      </c>
      <c r="K202" s="27">
        <f t="shared" ca="1" si="35"/>
        <v>0</v>
      </c>
      <c r="L202" s="28">
        <f ca="1">SUMPRODUCT(--(lop=$B202),--(vung&gt;=5),--(vung&lt;6.5),--(ban="xh"))</f>
        <v>0</v>
      </c>
      <c r="M202" s="27">
        <f t="shared" ca="1" si="36"/>
        <v>0</v>
      </c>
      <c r="N202" s="28">
        <f ca="1">SUMPRODUCT(--(lop=$B202),--(vung&gt;=3.5),--(vung&lt;5),--(ban="xh"))</f>
        <v>0</v>
      </c>
      <c r="O202" s="29">
        <f t="shared" ca="1" si="37"/>
        <v>0</v>
      </c>
      <c r="P202" s="28">
        <f ca="1">SUMPRODUCT(--(lop=$B202),--(vung&gt;=0),--(vung&lt;3.5),--(ban="xh"))</f>
        <v>21</v>
      </c>
      <c r="Q202" s="27">
        <f t="shared" ca="1" si="38"/>
        <v>100</v>
      </c>
      <c r="R202" s="28">
        <f t="shared" ca="1" si="33"/>
        <v>0</v>
      </c>
      <c r="S202" s="27">
        <f t="shared" ca="1" si="39"/>
        <v>0</v>
      </c>
      <c r="T202" s="243"/>
    </row>
    <row r="203" spans="1:20" s="35" customFormat="1" ht="15.75" x14ac:dyDescent="0.2">
      <c r="A203" s="241">
        <v>0</v>
      </c>
      <c r="B203" s="242" t="str">
        <f t="shared" si="31"/>
        <v>106</v>
      </c>
      <c r="C203" s="243" t="s">
        <v>7</v>
      </c>
      <c r="D203" s="354" t="s">
        <v>7</v>
      </c>
      <c r="E203" s="244">
        <v>1</v>
      </c>
      <c r="F203" s="245" t="s">
        <v>18</v>
      </c>
      <c r="G203" s="25">
        <f t="shared" ca="1" si="32"/>
        <v>19</v>
      </c>
      <c r="H203" s="26">
        <f ca="1">SUMPRODUCT(--(lop=$B203),--(vung&gt;=8),--(vung&lt;=10),--(ban="TN"))</f>
        <v>0</v>
      </c>
      <c r="I203" s="27">
        <f t="shared" ca="1" si="34"/>
        <v>0</v>
      </c>
      <c r="J203" s="28">
        <f ca="1">SUMPRODUCT(--(lop=$B203),--(vung&gt;=6.5),--(vung&lt;8),--(ban="TN"))</f>
        <v>0</v>
      </c>
      <c r="K203" s="27">
        <f t="shared" ca="1" si="35"/>
        <v>0</v>
      </c>
      <c r="L203" s="28">
        <f ca="1">SUMPRODUCT(--(lop=$B203),--(vung&gt;=5),--(vung&lt;6.5),--(ban="TN"))</f>
        <v>0</v>
      </c>
      <c r="M203" s="27">
        <f t="shared" ca="1" si="36"/>
        <v>0</v>
      </c>
      <c r="N203" s="28">
        <f ca="1">SUMPRODUCT(--(lop=$B203),--(vung&gt;=3.5),--(vung&lt;5),--(ban="TN"))</f>
        <v>0</v>
      </c>
      <c r="O203" s="29">
        <f t="shared" ca="1" si="37"/>
        <v>0</v>
      </c>
      <c r="P203" s="28">
        <f ca="1">SUMPRODUCT(--(lop=$B203),--(vung&gt;=0),--(vung&lt;3.5),--(ban="TN"))</f>
        <v>19</v>
      </c>
      <c r="Q203" s="27">
        <f t="shared" ca="1" si="38"/>
        <v>100</v>
      </c>
      <c r="R203" s="28">
        <f t="shared" ca="1" si="33"/>
        <v>0</v>
      </c>
      <c r="S203" s="27">
        <f t="shared" ca="1" si="39"/>
        <v>0</v>
      </c>
      <c r="T203" s="243"/>
    </row>
    <row r="204" spans="1:20" s="35" customFormat="1" ht="15.75" x14ac:dyDescent="0.2">
      <c r="A204" s="241">
        <v>0</v>
      </c>
      <c r="B204" s="242" t="str">
        <f t="shared" si="31"/>
        <v>106</v>
      </c>
      <c r="C204" s="243" t="s">
        <v>7</v>
      </c>
      <c r="D204" s="354"/>
      <c r="E204" s="244">
        <v>2</v>
      </c>
      <c r="F204" s="245" t="s">
        <v>1494</v>
      </c>
      <c r="G204" s="25">
        <f t="shared" ca="1" si="32"/>
        <v>19</v>
      </c>
      <c r="H204" s="26">
        <f ca="1">SUMPRODUCT(--(lop=$B204),--(vung&gt;=8),--(vung&lt;=10),--(ban="TN"))</f>
        <v>0</v>
      </c>
      <c r="I204" s="27">
        <f t="shared" ca="1" si="34"/>
        <v>0</v>
      </c>
      <c r="J204" s="28">
        <f ca="1">SUMPRODUCT(--(lop=$B204),--(vung&gt;=6.5),--(vung&lt;8),--(ban="TN"))</f>
        <v>0</v>
      </c>
      <c r="K204" s="27">
        <f t="shared" ca="1" si="35"/>
        <v>0</v>
      </c>
      <c r="L204" s="28">
        <f ca="1">SUMPRODUCT(--(lop=$B204),--(vung&gt;=5),--(vung&lt;6.5),--(ban="TN"))</f>
        <v>0</v>
      </c>
      <c r="M204" s="27">
        <f t="shared" ca="1" si="36"/>
        <v>0</v>
      </c>
      <c r="N204" s="28">
        <f ca="1">SUMPRODUCT(--(lop=$B204),--(vung&gt;=3.5),--(vung&lt;5),--(ban="TN"))</f>
        <v>0</v>
      </c>
      <c r="O204" s="29">
        <f t="shared" ca="1" si="37"/>
        <v>0</v>
      </c>
      <c r="P204" s="28">
        <f ca="1">SUMPRODUCT(--(lop=$B204),--(vung&gt;=0),--(vung&lt;3.5),--(ban="TN"))</f>
        <v>19</v>
      </c>
      <c r="Q204" s="27">
        <f t="shared" ca="1" si="38"/>
        <v>100</v>
      </c>
      <c r="R204" s="28">
        <f t="shared" ca="1" si="33"/>
        <v>0</v>
      </c>
      <c r="S204" s="27">
        <f t="shared" ca="1" si="39"/>
        <v>0</v>
      </c>
      <c r="T204" s="243"/>
    </row>
    <row r="205" spans="1:20" s="35" customFormat="1" ht="15.75" x14ac:dyDescent="0.2">
      <c r="A205" s="241">
        <v>0</v>
      </c>
      <c r="B205" s="242" t="str">
        <f t="shared" si="31"/>
        <v>106</v>
      </c>
      <c r="C205" s="243" t="s">
        <v>7</v>
      </c>
      <c r="D205" s="354"/>
      <c r="E205" s="244">
        <v>3</v>
      </c>
      <c r="F205" s="245" t="s">
        <v>36</v>
      </c>
      <c r="G205" s="25">
        <f t="shared" ca="1" si="32"/>
        <v>19</v>
      </c>
      <c r="H205" s="26">
        <f ca="1">SUMPRODUCT(--(lop=$B205),--(vung&gt;=8),--(vung&lt;=10),--(ban="TN"))</f>
        <v>0</v>
      </c>
      <c r="I205" s="27">
        <f t="shared" ca="1" si="34"/>
        <v>0</v>
      </c>
      <c r="J205" s="28">
        <f ca="1">SUMPRODUCT(--(lop=$B205),--(vung&gt;=6.5),--(vung&lt;8),--(ban="TN"))</f>
        <v>0</v>
      </c>
      <c r="K205" s="27">
        <f t="shared" ca="1" si="35"/>
        <v>0</v>
      </c>
      <c r="L205" s="28">
        <f ca="1">SUMPRODUCT(--(lop=$B205),--(vung&gt;=5),--(vung&lt;6.5),--(ban="TN"))</f>
        <v>0</v>
      </c>
      <c r="M205" s="27">
        <f t="shared" ca="1" si="36"/>
        <v>0</v>
      </c>
      <c r="N205" s="28">
        <f ca="1">SUMPRODUCT(--(lop=$B205),--(vung&gt;=3.5),--(vung&lt;5),--(ban="TN"))</f>
        <v>0</v>
      </c>
      <c r="O205" s="29">
        <f t="shared" ca="1" si="37"/>
        <v>0</v>
      </c>
      <c r="P205" s="30">
        <f ca="1">SUMPRODUCT(--(lop=$B205),--(vung&gt;=0),--(vung&lt;3.5),--(ban="TN"))</f>
        <v>19</v>
      </c>
      <c r="Q205" s="27">
        <f t="shared" ca="1" si="38"/>
        <v>100</v>
      </c>
      <c r="R205" s="28">
        <f t="shared" ca="1" si="33"/>
        <v>0</v>
      </c>
      <c r="S205" s="27">
        <f t="shared" ca="1" si="39"/>
        <v>0</v>
      </c>
      <c r="T205" s="243"/>
    </row>
    <row r="206" spans="1:20" s="35" customFormat="1" ht="15.75" x14ac:dyDescent="0.2">
      <c r="A206" s="241">
        <v>0</v>
      </c>
      <c r="B206" s="242" t="str">
        <f t="shared" ref="B206:B238" si="40">LEFT(C206,2)&amp;RIGHT(C206,1)</f>
        <v>106</v>
      </c>
      <c r="C206" s="243" t="s">
        <v>7</v>
      </c>
      <c r="D206" s="354"/>
      <c r="E206" s="244">
        <v>4</v>
      </c>
      <c r="F206" s="245" t="s">
        <v>276</v>
      </c>
      <c r="G206" s="25">
        <f t="shared" ca="1" si="32"/>
        <v>19</v>
      </c>
      <c r="H206" s="26">
        <f ca="1">SUMPRODUCT(--(lop=$B206),--(vung&gt;=8),--(vung&lt;=10),--(ban="TN"))</f>
        <v>0</v>
      </c>
      <c r="I206" s="27">
        <f t="shared" ca="1" si="34"/>
        <v>0</v>
      </c>
      <c r="J206" s="28">
        <f ca="1">SUMPRODUCT(--(lop=$B206),--(vung&gt;=6.5),--(vung&lt;8),--(ban="TN"))</f>
        <v>0</v>
      </c>
      <c r="K206" s="27">
        <f t="shared" ca="1" si="35"/>
        <v>0</v>
      </c>
      <c r="L206" s="28">
        <f ca="1">SUMPRODUCT(--(lop=$B206),--(vung&gt;=5),--(vung&lt;6.5),--(ban="TN"))</f>
        <v>0</v>
      </c>
      <c r="M206" s="27">
        <f t="shared" ca="1" si="36"/>
        <v>0</v>
      </c>
      <c r="N206" s="28">
        <f ca="1">SUMPRODUCT(--(lop=$B206),--(vung&gt;=3.5),--(vung&lt;5),--(ban="TN"))</f>
        <v>0</v>
      </c>
      <c r="O206" s="29">
        <f t="shared" ca="1" si="37"/>
        <v>0</v>
      </c>
      <c r="P206" s="30">
        <f ca="1">SUMPRODUCT(--(lop=$B206),--(vung&gt;=0),--(vung&lt;3.5),--(ban="TN"))</f>
        <v>19</v>
      </c>
      <c r="Q206" s="27">
        <f t="shared" ca="1" si="38"/>
        <v>100</v>
      </c>
      <c r="R206" s="28">
        <f t="shared" ca="1" si="33"/>
        <v>0</v>
      </c>
      <c r="S206" s="27">
        <f t="shared" ca="1" si="39"/>
        <v>0</v>
      </c>
      <c r="T206" s="243"/>
    </row>
    <row r="207" spans="1:20" s="35" customFormat="1" ht="15.75" x14ac:dyDescent="0.2">
      <c r="A207" s="241">
        <v>0</v>
      </c>
      <c r="B207" s="242" t="str">
        <f t="shared" si="40"/>
        <v>106</v>
      </c>
      <c r="C207" s="243" t="s">
        <v>7</v>
      </c>
      <c r="D207" s="354"/>
      <c r="E207" s="244">
        <v>1</v>
      </c>
      <c r="F207" s="245" t="s">
        <v>19</v>
      </c>
      <c r="G207" s="25">
        <f t="shared" ca="1" si="32"/>
        <v>21</v>
      </c>
      <c r="H207" s="26">
        <f ca="1">SUMPRODUCT(--(lop=$B207),--(vung&gt;=8),--(vung&lt;=10),--(ban="xh"))</f>
        <v>0</v>
      </c>
      <c r="I207" s="27">
        <f t="shared" ca="1" si="34"/>
        <v>0</v>
      </c>
      <c r="J207" s="28">
        <f ca="1">SUMPRODUCT(--(lop=$B207),--(vung&gt;=6.5),--(vung&lt;8),--(ban="xh"))</f>
        <v>0</v>
      </c>
      <c r="K207" s="27">
        <f t="shared" ca="1" si="35"/>
        <v>0</v>
      </c>
      <c r="L207" s="28">
        <f ca="1">SUMPRODUCT(--(lop=$B207),--(vung&gt;=5),--(vung&lt;6.5),--(ban="xh"))</f>
        <v>0</v>
      </c>
      <c r="M207" s="27">
        <f t="shared" ca="1" si="36"/>
        <v>0</v>
      </c>
      <c r="N207" s="28">
        <f ca="1">SUMPRODUCT(--(lop=$B207),--(vung&gt;=3.5),--(vung&lt;5),--(ban="xh"))</f>
        <v>0</v>
      </c>
      <c r="O207" s="29">
        <f t="shared" ca="1" si="37"/>
        <v>0</v>
      </c>
      <c r="P207" s="28">
        <f ca="1">SUMPRODUCT(--(lop=$B207),--(vung&gt;=0),--(vung&lt;3.5),--(ban="xh"))</f>
        <v>21</v>
      </c>
      <c r="Q207" s="27">
        <f t="shared" ca="1" si="38"/>
        <v>100</v>
      </c>
      <c r="R207" s="28">
        <f t="shared" ca="1" si="33"/>
        <v>0</v>
      </c>
      <c r="S207" s="27">
        <f t="shared" ca="1" si="39"/>
        <v>0</v>
      </c>
      <c r="T207" s="243"/>
    </row>
    <row r="208" spans="1:20" s="35" customFormat="1" ht="15.75" x14ac:dyDescent="0.2">
      <c r="A208" s="241">
        <v>0</v>
      </c>
      <c r="B208" s="242" t="str">
        <f t="shared" si="40"/>
        <v>106</v>
      </c>
      <c r="C208" s="243" t="s">
        <v>7</v>
      </c>
      <c r="D208" s="354"/>
      <c r="E208" s="244">
        <v>3</v>
      </c>
      <c r="F208" s="245" t="s">
        <v>1493</v>
      </c>
      <c r="G208" s="25">
        <f t="shared" ca="1" si="32"/>
        <v>21</v>
      </c>
      <c r="H208" s="26">
        <f ca="1">SUMPRODUCT(--(lop=$B208),--(vung&gt;=8),--(vung&lt;=10),--(ban="xh"))</f>
        <v>0</v>
      </c>
      <c r="I208" s="27">
        <f t="shared" ca="1" si="34"/>
        <v>0</v>
      </c>
      <c r="J208" s="28">
        <f ca="1">SUMPRODUCT(--(lop=$B208),--(vung&gt;=6.5),--(vung&lt;8),--(ban="xh"))</f>
        <v>0</v>
      </c>
      <c r="K208" s="27">
        <f t="shared" ca="1" si="35"/>
        <v>0</v>
      </c>
      <c r="L208" s="28">
        <f ca="1">SUMPRODUCT(--(lop=$B208),--(vung&gt;=5),--(vung&lt;6.5),--(ban="xh"))</f>
        <v>0</v>
      </c>
      <c r="M208" s="27">
        <f t="shared" ca="1" si="36"/>
        <v>0</v>
      </c>
      <c r="N208" s="28">
        <f ca="1">SUMPRODUCT(--(lop=$B208),--(vung&gt;=3.5),--(vung&lt;5),--(ban="xh"))</f>
        <v>0</v>
      </c>
      <c r="O208" s="29">
        <f t="shared" ca="1" si="37"/>
        <v>0</v>
      </c>
      <c r="P208" s="28">
        <f ca="1">SUMPRODUCT(--(lop=$B208),--(vung&gt;=0),--(vung&lt;3.5),--(ban="xh"))</f>
        <v>21</v>
      </c>
      <c r="Q208" s="27">
        <f t="shared" ca="1" si="38"/>
        <v>100</v>
      </c>
      <c r="R208" s="28">
        <f t="shared" ca="1" si="33"/>
        <v>0</v>
      </c>
      <c r="S208" s="27">
        <f t="shared" ca="1" si="39"/>
        <v>0</v>
      </c>
      <c r="T208" s="243"/>
    </row>
    <row r="209" spans="1:20" s="35" customFormat="1" ht="15.75" x14ac:dyDescent="0.2">
      <c r="A209" s="241">
        <v>0</v>
      </c>
      <c r="B209" s="242" t="str">
        <f t="shared" si="40"/>
        <v>106</v>
      </c>
      <c r="C209" s="243" t="s">
        <v>7</v>
      </c>
      <c r="D209" s="354"/>
      <c r="E209" s="244">
        <v>4</v>
      </c>
      <c r="F209" s="245" t="s">
        <v>1495</v>
      </c>
      <c r="G209" s="25">
        <f t="shared" ca="1" si="32"/>
        <v>21</v>
      </c>
      <c r="H209" s="26">
        <f ca="1">SUMPRODUCT(--(lop=$B209),--(vung&gt;=8),--(vung&lt;=10),--(ban="xh"))</f>
        <v>0</v>
      </c>
      <c r="I209" s="27">
        <f t="shared" ca="1" si="34"/>
        <v>0</v>
      </c>
      <c r="J209" s="28">
        <f ca="1">SUMPRODUCT(--(lop=$B209),--(vung&gt;=6.5),--(vung&lt;8),--(ban="xh"))</f>
        <v>0</v>
      </c>
      <c r="K209" s="27">
        <f t="shared" ca="1" si="35"/>
        <v>0</v>
      </c>
      <c r="L209" s="28">
        <f ca="1">SUMPRODUCT(--(lop=$B209),--(vung&gt;=5),--(vung&lt;6.5),--(ban="xh"))</f>
        <v>0</v>
      </c>
      <c r="M209" s="27">
        <f t="shared" ca="1" si="36"/>
        <v>0</v>
      </c>
      <c r="N209" s="28">
        <f ca="1">SUMPRODUCT(--(lop=$B209),--(vung&gt;=3.5),--(vung&lt;5),--(ban="xh"))</f>
        <v>0</v>
      </c>
      <c r="O209" s="29">
        <f t="shared" ca="1" si="37"/>
        <v>0</v>
      </c>
      <c r="P209" s="28">
        <f ca="1">SUMPRODUCT(--(lop=$B209),--(vung&gt;=0),--(vung&lt;3.5),--(ban="xh"))</f>
        <v>21</v>
      </c>
      <c r="Q209" s="27">
        <f t="shared" ca="1" si="38"/>
        <v>100</v>
      </c>
      <c r="R209" s="28">
        <f t="shared" ca="1" si="33"/>
        <v>0</v>
      </c>
      <c r="S209" s="27">
        <f t="shared" ca="1" si="39"/>
        <v>0</v>
      </c>
      <c r="T209" s="243"/>
    </row>
    <row r="210" spans="1:20" s="35" customFormat="1" ht="15.75" x14ac:dyDescent="0.2">
      <c r="A210" s="241">
        <v>0</v>
      </c>
      <c r="B210" s="242" t="str">
        <f t="shared" si="40"/>
        <v>106</v>
      </c>
      <c r="C210" s="243" t="s">
        <v>7</v>
      </c>
      <c r="D210" s="354"/>
      <c r="E210" s="244">
        <v>2</v>
      </c>
      <c r="F210" s="245" t="s">
        <v>23</v>
      </c>
      <c r="G210" s="25">
        <f t="shared" ca="1" si="32"/>
        <v>21</v>
      </c>
      <c r="H210" s="26">
        <f ca="1">SUMPRODUCT(--(lop=$B210),--(vung&gt;=8),--(vung&lt;=10),--(ban="xh"))</f>
        <v>0</v>
      </c>
      <c r="I210" s="27">
        <f t="shared" ca="1" si="34"/>
        <v>0</v>
      </c>
      <c r="J210" s="28">
        <f ca="1">SUMPRODUCT(--(lop=$B210),--(vung&gt;=6.5),--(vung&lt;8),--(ban="xh"))</f>
        <v>0</v>
      </c>
      <c r="K210" s="27">
        <f t="shared" ca="1" si="35"/>
        <v>0</v>
      </c>
      <c r="L210" s="28">
        <f ca="1">SUMPRODUCT(--(lop=$B210),--(vung&gt;=5),--(vung&lt;6.5),--(ban="xh"))</f>
        <v>0</v>
      </c>
      <c r="M210" s="27">
        <f t="shared" ca="1" si="36"/>
        <v>0</v>
      </c>
      <c r="N210" s="28">
        <f ca="1">SUMPRODUCT(--(lop=$B210),--(vung&gt;=3.5),--(vung&lt;5),--(ban="xh"))</f>
        <v>0</v>
      </c>
      <c r="O210" s="29">
        <f t="shared" ca="1" si="37"/>
        <v>0</v>
      </c>
      <c r="P210" s="28">
        <f ca="1">SUMPRODUCT(--(lop=$B210),--(vung&gt;=0),--(vung&lt;3.5),--(ban="xh"))</f>
        <v>21</v>
      </c>
      <c r="Q210" s="27">
        <f t="shared" ca="1" si="38"/>
        <v>100</v>
      </c>
      <c r="R210" s="28">
        <f t="shared" ca="1" si="33"/>
        <v>0</v>
      </c>
      <c r="S210" s="27">
        <f t="shared" ca="1" si="39"/>
        <v>0</v>
      </c>
      <c r="T210" s="243"/>
    </row>
    <row r="211" spans="1:20" s="35" customFormat="1" ht="15.75" x14ac:dyDescent="0.2">
      <c r="A211" s="241">
        <v>0</v>
      </c>
      <c r="B211" s="242" t="str">
        <f t="shared" si="40"/>
        <v>106</v>
      </c>
      <c r="C211" s="243" t="s">
        <v>7</v>
      </c>
      <c r="D211" s="354"/>
      <c r="E211" s="244">
        <v>5</v>
      </c>
      <c r="F211" s="245" t="s">
        <v>1492</v>
      </c>
      <c r="G211" s="25">
        <f t="shared" ca="1" si="32"/>
        <v>21</v>
      </c>
      <c r="H211" s="26">
        <f ca="1">SUMPRODUCT(--(lop=$B211),--(vung&gt;=8),--(vung&lt;=10),--(ban="xh"))</f>
        <v>0</v>
      </c>
      <c r="I211" s="27">
        <f t="shared" ca="1" si="34"/>
        <v>0</v>
      </c>
      <c r="J211" s="28">
        <f ca="1">SUMPRODUCT(--(lop=$B211),--(vung&gt;=6.5),--(vung&lt;8),--(ban="TN"))</f>
        <v>0</v>
      </c>
      <c r="K211" s="27">
        <f t="shared" ca="1" si="35"/>
        <v>0</v>
      </c>
      <c r="L211" s="28">
        <f ca="1">SUMPRODUCT(--(lop=$B211),--(vung&gt;=5),--(vung&lt;6.5),--(ban="xh"))</f>
        <v>0</v>
      </c>
      <c r="M211" s="27">
        <f t="shared" ca="1" si="36"/>
        <v>0</v>
      </c>
      <c r="N211" s="28">
        <f ca="1">SUMPRODUCT(--(lop=$B211),--(vung&gt;=3.5),--(vung&lt;5),--(ban="xh"))</f>
        <v>0</v>
      </c>
      <c r="O211" s="29">
        <f t="shared" ca="1" si="37"/>
        <v>0</v>
      </c>
      <c r="P211" s="28">
        <f ca="1">SUMPRODUCT(--(lop=$B211),--(vung&gt;=0),--(vung&lt;3.5),--(ban="xh"))</f>
        <v>21</v>
      </c>
      <c r="Q211" s="27">
        <f t="shared" ca="1" si="38"/>
        <v>100</v>
      </c>
      <c r="R211" s="28">
        <f t="shared" ca="1" si="33"/>
        <v>0</v>
      </c>
      <c r="S211" s="27">
        <f t="shared" ca="1" si="39"/>
        <v>0</v>
      </c>
      <c r="T211" s="243"/>
    </row>
    <row r="212" spans="1:20" s="35" customFormat="1" ht="15.75" x14ac:dyDescent="0.2">
      <c r="A212" s="241">
        <v>0</v>
      </c>
      <c r="B212" s="242" t="str">
        <f t="shared" si="40"/>
        <v>107</v>
      </c>
      <c r="C212" s="243" t="s">
        <v>8</v>
      </c>
      <c r="D212" s="354" t="s">
        <v>8</v>
      </c>
      <c r="E212" s="244">
        <v>1</v>
      </c>
      <c r="F212" s="245" t="s">
        <v>18</v>
      </c>
      <c r="G212" s="25">
        <f t="shared" ca="1" si="32"/>
        <v>22</v>
      </c>
      <c r="H212" s="26">
        <f ca="1">SUMPRODUCT(--(lop=$B212),--(vung&gt;=8),--(vung&lt;=10),--(ban="TN"))</f>
        <v>0</v>
      </c>
      <c r="I212" s="27">
        <f t="shared" ca="1" si="34"/>
        <v>0</v>
      </c>
      <c r="J212" s="28">
        <f ca="1">SUMPRODUCT(--(lop=$B212),--(vung&gt;=6.5),--(vung&lt;8),--(ban="TN"))</f>
        <v>0</v>
      </c>
      <c r="K212" s="27">
        <f t="shared" ca="1" si="35"/>
        <v>0</v>
      </c>
      <c r="L212" s="28">
        <f ca="1">SUMPRODUCT(--(lop=$B212),--(vung&gt;=5),--(vung&lt;6.5),--(ban="TN"))</f>
        <v>0</v>
      </c>
      <c r="M212" s="27">
        <f t="shared" ca="1" si="36"/>
        <v>0</v>
      </c>
      <c r="N212" s="28">
        <f ca="1">SUMPRODUCT(--(lop=$B212),--(vung&gt;=3.5),--(vung&lt;5),--(ban="TN"))</f>
        <v>0</v>
      </c>
      <c r="O212" s="29">
        <f t="shared" ca="1" si="37"/>
        <v>0</v>
      </c>
      <c r="P212" s="28">
        <f ca="1">SUMPRODUCT(--(lop=$B212),--(vung&gt;=0),--(vung&lt;3.5),--(ban="TN"))</f>
        <v>22</v>
      </c>
      <c r="Q212" s="27">
        <f t="shared" ca="1" si="38"/>
        <v>100</v>
      </c>
      <c r="R212" s="28">
        <f t="shared" ca="1" si="33"/>
        <v>0</v>
      </c>
      <c r="S212" s="27">
        <f t="shared" ca="1" si="39"/>
        <v>0</v>
      </c>
      <c r="T212" s="243"/>
    </row>
    <row r="213" spans="1:20" s="35" customFormat="1" ht="15.75" x14ac:dyDescent="0.2">
      <c r="A213" s="241">
        <v>0</v>
      </c>
      <c r="B213" s="242" t="str">
        <f t="shared" si="40"/>
        <v>107</v>
      </c>
      <c r="C213" s="243" t="s">
        <v>8</v>
      </c>
      <c r="D213" s="354"/>
      <c r="E213" s="244">
        <v>2</v>
      </c>
      <c r="F213" s="245" t="s">
        <v>1494</v>
      </c>
      <c r="G213" s="25">
        <f t="shared" ca="1" si="32"/>
        <v>22</v>
      </c>
      <c r="H213" s="26">
        <f ca="1">SUMPRODUCT(--(lop=$B213),--(vung&gt;=8),--(vung&lt;=10),--(ban="TN"))</f>
        <v>0</v>
      </c>
      <c r="I213" s="27">
        <f t="shared" ca="1" si="34"/>
        <v>0</v>
      </c>
      <c r="J213" s="28">
        <f ca="1">SUMPRODUCT(--(lop=$B213),--(vung&gt;=6.5),--(vung&lt;8),--(ban="TN"))</f>
        <v>0</v>
      </c>
      <c r="K213" s="27">
        <f t="shared" ca="1" si="35"/>
        <v>0</v>
      </c>
      <c r="L213" s="28">
        <f ca="1">SUMPRODUCT(--(lop=$B213),--(vung&gt;=5),--(vung&lt;6.5),--(ban="TN"))</f>
        <v>0</v>
      </c>
      <c r="M213" s="27">
        <f t="shared" ca="1" si="36"/>
        <v>0</v>
      </c>
      <c r="N213" s="28">
        <f ca="1">SUMPRODUCT(--(lop=$B213),--(vung&gt;=3.5),--(vung&lt;5),--(ban="TN"))</f>
        <v>0</v>
      </c>
      <c r="O213" s="29">
        <f t="shared" ca="1" si="37"/>
        <v>0</v>
      </c>
      <c r="P213" s="28">
        <f ca="1">SUMPRODUCT(--(lop=$B213),--(vung&gt;=0),--(vung&lt;3.5),--(ban="TN"))</f>
        <v>22</v>
      </c>
      <c r="Q213" s="27">
        <f t="shared" ca="1" si="38"/>
        <v>100</v>
      </c>
      <c r="R213" s="28">
        <f t="shared" ca="1" si="33"/>
        <v>0</v>
      </c>
      <c r="S213" s="27">
        <f t="shared" ca="1" si="39"/>
        <v>0</v>
      </c>
      <c r="T213" s="243"/>
    </row>
    <row r="214" spans="1:20" s="35" customFormat="1" ht="15.75" x14ac:dyDescent="0.2">
      <c r="A214" s="241">
        <v>0</v>
      </c>
      <c r="B214" s="242" t="str">
        <f t="shared" si="40"/>
        <v>107</v>
      </c>
      <c r="C214" s="243" t="s">
        <v>8</v>
      </c>
      <c r="D214" s="354"/>
      <c r="E214" s="244">
        <v>3</v>
      </c>
      <c r="F214" s="245" t="s">
        <v>36</v>
      </c>
      <c r="G214" s="25">
        <f t="shared" ca="1" si="32"/>
        <v>22</v>
      </c>
      <c r="H214" s="26">
        <f ca="1">SUMPRODUCT(--(lop=$B214),--(vung&gt;=8),--(vung&lt;=10),--(ban="TN"))</f>
        <v>0</v>
      </c>
      <c r="I214" s="27">
        <f t="shared" ca="1" si="34"/>
        <v>0</v>
      </c>
      <c r="J214" s="28">
        <f ca="1">SUMPRODUCT(--(lop=$B214),--(vung&gt;=6.5),--(vung&lt;8),--(ban="TN"))</f>
        <v>0</v>
      </c>
      <c r="K214" s="27">
        <f t="shared" ca="1" si="35"/>
        <v>0</v>
      </c>
      <c r="L214" s="28">
        <f ca="1">SUMPRODUCT(--(lop=$B214),--(vung&gt;=5),--(vung&lt;6.5),--(ban="TN"))</f>
        <v>0</v>
      </c>
      <c r="M214" s="27">
        <f t="shared" ca="1" si="36"/>
        <v>0</v>
      </c>
      <c r="N214" s="28">
        <f ca="1">SUMPRODUCT(--(lop=$B214),--(vung&gt;=3.5),--(vung&lt;5),--(ban="TN"))</f>
        <v>0</v>
      </c>
      <c r="O214" s="29">
        <f t="shared" ca="1" si="37"/>
        <v>0</v>
      </c>
      <c r="P214" s="30">
        <f ca="1">SUMPRODUCT(--(lop=$B214),--(vung&gt;=0),--(vung&lt;3.5),--(ban="TN"))</f>
        <v>22</v>
      </c>
      <c r="Q214" s="27">
        <f t="shared" ca="1" si="38"/>
        <v>100</v>
      </c>
      <c r="R214" s="28">
        <f t="shared" ca="1" si="33"/>
        <v>0</v>
      </c>
      <c r="S214" s="27">
        <f t="shared" ca="1" si="39"/>
        <v>0</v>
      </c>
      <c r="T214" s="243"/>
    </row>
    <row r="215" spans="1:20" s="35" customFormat="1" ht="15.75" x14ac:dyDescent="0.2">
      <c r="A215" s="241">
        <v>0</v>
      </c>
      <c r="B215" s="242" t="str">
        <f t="shared" si="40"/>
        <v>107</v>
      </c>
      <c r="C215" s="243" t="s">
        <v>8</v>
      </c>
      <c r="D215" s="354"/>
      <c r="E215" s="244">
        <v>4</v>
      </c>
      <c r="F215" s="245" t="s">
        <v>276</v>
      </c>
      <c r="G215" s="25">
        <f t="shared" ca="1" si="32"/>
        <v>22</v>
      </c>
      <c r="H215" s="26">
        <f ca="1">SUMPRODUCT(--(lop=$B215),--(vung&gt;=8),--(vung&lt;=10),--(ban="TN"))</f>
        <v>0</v>
      </c>
      <c r="I215" s="27">
        <f t="shared" ca="1" si="34"/>
        <v>0</v>
      </c>
      <c r="J215" s="28">
        <f ca="1">SUMPRODUCT(--(lop=$B215),--(vung&gt;=6.5),--(vung&lt;8),--(ban="TN"))</f>
        <v>0</v>
      </c>
      <c r="K215" s="27">
        <f t="shared" ca="1" si="35"/>
        <v>0</v>
      </c>
      <c r="L215" s="28">
        <f ca="1">SUMPRODUCT(--(lop=$B215),--(vung&gt;=5),--(vung&lt;6.5),--(ban="TN"))</f>
        <v>0</v>
      </c>
      <c r="M215" s="27">
        <f t="shared" ca="1" si="36"/>
        <v>0</v>
      </c>
      <c r="N215" s="28">
        <f ca="1">SUMPRODUCT(--(lop=$B215),--(vung&gt;=3.5),--(vung&lt;5),--(ban="TN"))</f>
        <v>0</v>
      </c>
      <c r="O215" s="29">
        <f t="shared" ca="1" si="37"/>
        <v>0</v>
      </c>
      <c r="P215" s="30">
        <f ca="1">SUMPRODUCT(--(lop=$B215),--(vung&gt;=0),--(vung&lt;3.5),--(ban="TN"))</f>
        <v>22</v>
      </c>
      <c r="Q215" s="27">
        <f t="shared" ca="1" si="38"/>
        <v>100</v>
      </c>
      <c r="R215" s="28">
        <f t="shared" ca="1" si="33"/>
        <v>0</v>
      </c>
      <c r="S215" s="27">
        <f t="shared" ca="1" si="39"/>
        <v>0</v>
      </c>
      <c r="T215" s="243"/>
    </row>
    <row r="216" spans="1:20" s="35" customFormat="1" ht="15.75" x14ac:dyDescent="0.2">
      <c r="A216" s="241">
        <v>0</v>
      </c>
      <c r="B216" s="242" t="str">
        <f t="shared" si="40"/>
        <v>107</v>
      </c>
      <c r="C216" s="243" t="s">
        <v>8</v>
      </c>
      <c r="D216" s="354"/>
      <c r="E216" s="244">
        <v>1</v>
      </c>
      <c r="F216" s="245" t="s">
        <v>19</v>
      </c>
      <c r="G216" s="25">
        <f t="shared" ca="1" si="32"/>
        <v>17</v>
      </c>
      <c r="H216" s="26">
        <f ca="1">SUMPRODUCT(--(lop=$B216),--(vung&gt;=8),--(vung&lt;=10),--(ban="xh"))</f>
        <v>0</v>
      </c>
      <c r="I216" s="27">
        <f t="shared" ca="1" si="34"/>
        <v>0</v>
      </c>
      <c r="J216" s="28">
        <f ca="1">SUMPRODUCT(--(lop=$B216),--(vung&gt;=6.5),--(vung&lt;8),--(ban="xh"))</f>
        <v>0</v>
      </c>
      <c r="K216" s="27">
        <f t="shared" ca="1" si="35"/>
        <v>0</v>
      </c>
      <c r="L216" s="28">
        <f ca="1">SUMPRODUCT(--(lop=$B216),--(vung&gt;=5),--(vung&lt;6.5),--(ban="xh"))</f>
        <v>0</v>
      </c>
      <c r="M216" s="27">
        <f t="shared" ca="1" si="36"/>
        <v>0</v>
      </c>
      <c r="N216" s="28">
        <f ca="1">SUMPRODUCT(--(lop=$B216),--(vung&gt;=3.5),--(vung&lt;5),--(ban="xh"))</f>
        <v>0</v>
      </c>
      <c r="O216" s="29">
        <f t="shared" ca="1" si="37"/>
        <v>0</v>
      </c>
      <c r="P216" s="28">
        <f ca="1">SUMPRODUCT(--(lop=$B216),--(vung&gt;=0),--(vung&lt;3.5),--(ban="xh"))</f>
        <v>17</v>
      </c>
      <c r="Q216" s="27">
        <f t="shared" ca="1" si="38"/>
        <v>100</v>
      </c>
      <c r="R216" s="28">
        <f t="shared" ca="1" si="33"/>
        <v>0</v>
      </c>
      <c r="S216" s="27">
        <f t="shared" ca="1" si="39"/>
        <v>0</v>
      </c>
      <c r="T216" s="243"/>
    </row>
    <row r="217" spans="1:20" s="35" customFormat="1" ht="15.75" x14ac:dyDescent="0.2">
      <c r="A217" s="241">
        <v>0</v>
      </c>
      <c r="B217" s="242" t="str">
        <f t="shared" si="40"/>
        <v>107</v>
      </c>
      <c r="C217" s="243" t="s">
        <v>8</v>
      </c>
      <c r="D217" s="354"/>
      <c r="E217" s="244">
        <v>3</v>
      </c>
      <c r="F217" s="245" t="s">
        <v>1493</v>
      </c>
      <c r="G217" s="25">
        <f t="shared" ca="1" si="32"/>
        <v>17</v>
      </c>
      <c r="H217" s="26">
        <f ca="1">SUMPRODUCT(--(lop=$B217),--(vung&gt;=8),--(vung&lt;=10),--(ban="xh"))</f>
        <v>0</v>
      </c>
      <c r="I217" s="27">
        <f t="shared" ca="1" si="34"/>
        <v>0</v>
      </c>
      <c r="J217" s="28">
        <f ca="1">SUMPRODUCT(--(lop=$B217),--(vung&gt;=6.5),--(vung&lt;8),--(ban="xh"))</f>
        <v>0</v>
      </c>
      <c r="K217" s="27">
        <f t="shared" ca="1" si="35"/>
        <v>0</v>
      </c>
      <c r="L217" s="28">
        <f ca="1">SUMPRODUCT(--(lop=$B217),--(vung&gt;=5),--(vung&lt;6.5),--(ban="xh"))</f>
        <v>0</v>
      </c>
      <c r="M217" s="27">
        <f t="shared" ca="1" si="36"/>
        <v>0</v>
      </c>
      <c r="N217" s="28">
        <f ca="1">SUMPRODUCT(--(lop=$B217),--(vung&gt;=3.5),--(vung&lt;5),--(ban="xh"))</f>
        <v>0</v>
      </c>
      <c r="O217" s="29">
        <f t="shared" ca="1" si="37"/>
        <v>0</v>
      </c>
      <c r="P217" s="28">
        <f ca="1">SUMPRODUCT(--(lop=$B217),--(vung&gt;=0),--(vung&lt;3.5),--(ban="xh"))</f>
        <v>17</v>
      </c>
      <c r="Q217" s="27">
        <f t="shared" ca="1" si="38"/>
        <v>100</v>
      </c>
      <c r="R217" s="28">
        <f t="shared" ca="1" si="33"/>
        <v>0</v>
      </c>
      <c r="S217" s="27">
        <f t="shared" ca="1" si="39"/>
        <v>0</v>
      </c>
      <c r="T217" s="243"/>
    </row>
    <row r="218" spans="1:20" s="35" customFormat="1" ht="15.75" x14ac:dyDescent="0.2">
      <c r="A218" s="241">
        <v>0</v>
      </c>
      <c r="B218" s="242" t="str">
        <f t="shared" si="40"/>
        <v>107</v>
      </c>
      <c r="C218" s="243" t="s">
        <v>8</v>
      </c>
      <c r="D218" s="354"/>
      <c r="E218" s="244">
        <v>4</v>
      </c>
      <c r="F218" s="245" t="s">
        <v>1495</v>
      </c>
      <c r="G218" s="25">
        <f t="shared" ca="1" si="32"/>
        <v>17</v>
      </c>
      <c r="H218" s="26">
        <f ca="1">SUMPRODUCT(--(lop=$B218),--(vung&gt;=8),--(vung&lt;=10),--(ban="xh"))</f>
        <v>0</v>
      </c>
      <c r="I218" s="27">
        <f t="shared" ca="1" si="34"/>
        <v>0</v>
      </c>
      <c r="J218" s="28">
        <f ca="1">SUMPRODUCT(--(lop=$B218),--(vung&gt;=6.5),--(vung&lt;8),--(ban="xh"))</f>
        <v>0</v>
      </c>
      <c r="K218" s="27">
        <f t="shared" ca="1" si="35"/>
        <v>0</v>
      </c>
      <c r="L218" s="28">
        <f ca="1">SUMPRODUCT(--(lop=$B218),--(vung&gt;=5),--(vung&lt;6.5),--(ban="xh"))</f>
        <v>0</v>
      </c>
      <c r="M218" s="27">
        <f t="shared" ca="1" si="36"/>
        <v>0</v>
      </c>
      <c r="N218" s="28">
        <f ca="1">SUMPRODUCT(--(lop=$B218),--(vung&gt;=3.5),--(vung&lt;5),--(ban="xh"))</f>
        <v>0</v>
      </c>
      <c r="O218" s="29">
        <f t="shared" ca="1" si="37"/>
        <v>0</v>
      </c>
      <c r="P218" s="28">
        <f ca="1">SUMPRODUCT(--(lop=$B218),--(vung&gt;=0),--(vung&lt;3.5),--(ban="xh"))</f>
        <v>17</v>
      </c>
      <c r="Q218" s="27">
        <f t="shared" ca="1" si="38"/>
        <v>100</v>
      </c>
      <c r="R218" s="28">
        <f t="shared" ca="1" si="33"/>
        <v>0</v>
      </c>
      <c r="S218" s="27">
        <f t="shared" ca="1" si="39"/>
        <v>0</v>
      </c>
      <c r="T218" s="243"/>
    </row>
    <row r="219" spans="1:20" s="35" customFormat="1" ht="15.75" x14ac:dyDescent="0.2">
      <c r="A219" s="241">
        <v>0</v>
      </c>
      <c r="B219" s="242" t="str">
        <f t="shared" si="40"/>
        <v>107</v>
      </c>
      <c r="C219" s="243" t="s">
        <v>8</v>
      </c>
      <c r="D219" s="354"/>
      <c r="E219" s="244">
        <v>2</v>
      </c>
      <c r="F219" s="245" t="s">
        <v>23</v>
      </c>
      <c r="G219" s="25">
        <f t="shared" ca="1" si="32"/>
        <v>17</v>
      </c>
      <c r="H219" s="26">
        <f ca="1">SUMPRODUCT(--(lop=$B219),--(vung&gt;=8),--(vung&lt;=10),--(ban="xh"))</f>
        <v>0</v>
      </c>
      <c r="I219" s="27">
        <f t="shared" ca="1" si="34"/>
        <v>0</v>
      </c>
      <c r="J219" s="28">
        <f ca="1">SUMPRODUCT(--(lop=$B219),--(vung&gt;=6.5),--(vung&lt;8),--(ban="xh"))</f>
        <v>0</v>
      </c>
      <c r="K219" s="27">
        <f t="shared" ca="1" si="35"/>
        <v>0</v>
      </c>
      <c r="L219" s="28">
        <f ca="1">SUMPRODUCT(--(lop=$B219),--(vung&gt;=5),--(vung&lt;6.5),--(ban="xh"))</f>
        <v>0</v>
      </c>
      <c r="M219" s="27">
        <f t="shared" ca="1" si="36"/>
        <v>0</v>
      </c>
      <c r="N219" s="28">
        <f ca="1">SUMPRODUCT(--(lop=$B219),--(vung&gt;=3.5),--(vung&lt;5),--(ban="xh"))</f>
        <v>0</v>
      </c>
      <c r="O219" s="29">
        <f t="shared" ca="1" si="37"/>
        <v>0</v>
      </c>
      <c r="P219" s="28">
        <f ca="1">SUMPRODUCT(--(lop=$B219),--(vung&gt;=0),--(vung&lt;3.5),--(ban="xh"))</f>
        <v>17</v>
      </c>
      <c r="Q219" s="27">
        <f t="shared" ca="1" si="38"/>
        <v>100</v>
      </c>
      <c r="R219" s="28">
        <f t="shared" ca="1" si="33"/>
        <v>0</v>
      </c>
      <c r="S219" s="27">
        <f t="shared" ca="1" si="39"/>
        <v>0</v>
      </c>
      <c r="T219" s="243"/>
    </row>
    <row r="220" spans="1:20" s="35" customFormat="1" ht="15.75" x14ac:dyDescent="0.2">
      <c r="A220" s="241">
        <v>0</v>
      </c>
      <c r="B220" s="242" t="str">
        <f t="shared" si="40"/>
        <v>107</v>
      </c>
      <c r="C220" s="243" t="s">
        <v>8</v>
      </c>
      <c r="D220" s="354"/>
      <c r="E220" s="244">
        <v>5</v>
      </c>
      <c r="F220" s="245" t="s">
        <v>1492</v>
      </c>
      <c r="G220" s="25">
        <f t="shared" ca="1" si="32"/>
        <v>17</v>
      </c>
      <c r="H220" s="26">
        <f ca="1">SUMPRODUCT(--(lop=$B220),--(vung&gt;=8),--(vung&lt;=10),--(ban="xh"))</f>
        <v>0</v>
      </c>
      <c r="I220" s="27">
        <f t="shared" ca="1" si="34"/>
        <v>0</v>
      </c>
      <c r="J220" s="28">
        <f ca="1">SUMPRODUCT(--(lop=$B220),--(vung&gt;=6.5),--(vung&lt;8),--(ban="TN"))</f>
        <v>0</v>
      </c>
      <c r="K220" s="27">
        <f t="shared" ca="1" si="35"/>
        <v>0</v>
      </c>
      <c r="L220" s="28">
        <f ca="1">SUMPRODUCT(--(lop=$B220),--(vung&gt;=5),--(vung&lt;6.5),--(ban="xh"))</f>
        <v>0</v>
      </c>
      <c r="M220" s="27">
        <f t="shared" ca="1" si="36"/>
        <v>0</v>
      </c>
      <c r="N220" s="28">
        <f ca="1">SUMPRODUCT(--(lop=$B220),--(vung&gt;=3.5),--(vung&lt;5),--(ban="xh"))</f>
        <v>0</v>
      </c>
      <c r="O220" s="29">
        <f t="shared" ca="1" si="37"/>
        <v>0</v>
      </c>
      <c r="P220" s="28">
        <f ca="1">SUMPRODUCT(--(lop=$B220),--(vung&gt;=0),--(vung&lt;3.5),--(ban="xh"))</f>
        <v>17</v>
      </c>
      <c r="Q220" s="27">
        <f t="shared" ca="1" si="38"/>
        <v>100</v>
      </c>
      <c r="R220" s="28">
        <f t="shared" ca="1" si="33"/>
        <v>0</v>
      </c>
      <c r="S220" s="27">
        <f t="shared" ca="1" si="39"/>
        <v>0</v>
      </c>
      <c r="T220" s="243"/>
    </row>
    <row r="221" spans="1:20" s="35" customFormat="1" ht="15.75" x14ac:dyDescent="0.2">
      <c r="A221" s="241">
        <v>0</v>
      </c>
      <c r="B221" s="242" t="str">
        <f t="shared" si="40"/>
        <v>108</v>
      </c>
      <c r="C221" s="243" t="s">
        <v>9</v>
      </c>
      <c r="D221" s="354" t="s">
        <v>9</v>
      </c>
      <c r="E221" s="244">
        <v>1</v>
      </c>
      <c r="F221" s="245" t="s">
        <v>18</v>
      </c>
      <c r="G221" s="25">
        <f t="shared" ca="1" si="32"/>
        <v>13</v>
      </c>
      <c r="H221" s="26">
        <f ca="1">SUMPRODUCT(--(lop=$B221),--(vung&gt;=8),--(vung&lt;=10),--(ban="TN"))</f>
        <v>0</v>
      </c>
      <c r="I221" s="27">
        <f t="shared" ca="1" si="34"/>
        <v>0</v>
      </c>
      <c r="J221" s="28">
        <f ca="1">SUMPRODUCT(--(lop=$B221),--(vung&gt;=6.5),--(vung&lt;8),--(ban="TN"))</f>
        <v>0</v>
      </c>
      <c r="K221" s="27">
        <f t="shared" ca="1" si="35"/>
        <v>0</v>
      </c>
      <c r="L221" s="28">
        <f ca="1">SUMPRODUCT(--(lop=$B221),--(vung&gt;=5),--(vung&lt;6.5),--(ban="TN"))</f>
        <v>0</v>
      </c>
      <c r="M221" s="27">
        <f t="shared" ca="1" si="36"/>
        <v>0</v>
      </c>
      <c r="N221" s="28">
        <f ca="1">SUMPRODUCT(--(lop=$B221),--(vung&gt;=3.5),--(vung&lt;5),--(ban="TN"))</f>
        <v>0</v>
      </c>
      <c r="O221" s="29">
        <f t="shared" ca="1" si="37"/>
        <v>0</v>
      </c>
      <c r="P221" s="28">
        <f ca="1">SUMPRODUCT(--(lop=$B221),--(vung&gt;=0),--(vung&lt;3.5),--(ban="TN"))</f>
        <v>13</v>
      </c>
      <c r="Q221" s="27">
        <f t="shared" ca="1" si="38"/>
        <v>100</v>
      </c>
      <c r="R221" s="28">
        <f t="shared" ca="1" si="33"/>
        <v>0</v>
      </c>
      <c r="S221" s="27">
        <f t="shared" ca="1" si="39"/>
        <v>0</v>
      </c>
      <c r="T221" s="243"/>
    </row>
    <row r="222" spans="1:20" s="35" customFormat="1" ht="15.75" x14ac:dyDescent="0.2">
      <c r="A222" s="241">
        <v>0</v>
      </c>
      <c r="B222" s="242" t="str">
        <f t="shared" si="40"/>
        <v>108</v>
      </c>
      <c r="C222" s="243" t="s">
        <v>9</v>
      </c>
      <c r="D222" s="354"/>
      <c r="E222" s="244">
        <v>2</v>
      </c>
      <c r="F222" s="245" t="s">
        <v>1494</v>
      </c>
      <c r="G222" s="25">
        <f t="shared" ca="1" si="32"/>
        <v>13</v>
      </c>
      <c r="H222" s="26">
        <f ca="1">SUMPRODUCT(--(lop=$B222),--(vung&gt;=8),--(vung&lt;=10),--(ban="TN"))</f>
        <v>0</v>
      </c>
      <c r="I222" s="27">
        <f t="shared" ca="1" si="34"/>
        <v>0</v>
      </c>
      <c r="J222" s="28">
        <f ca="1">SUMPRODUCT(--(lop=$B222),--(vung&gt;=6.5),--(vung&lt;8),--(ban="TN"))</f>
        <v>0</v>
      </c>
      <c r="K222" s="27">
        <f t="shared" ca="1" si="35"/>
        <v>0</v>
      </c>
      <c r="L222" s="28">
        <f ca="1">SUMPRODUCT(--(lop=$B222),--(vung&gt;=5),--(vung&lt;6.5),--(ban="TN"))</f>
        <v>0</v>
      </c>
      <c r="M222" s="27">
        <f t="shared" ca="1" si="36"/>
        <v>0</v>
      </c>
      <c r="N222" s="28">
        <f ca="1">SUMPRODUCT(--(lop=$B222),--(vung&gt;=3.5),--(vung&lt;5),--(ban="TN"))</f>
        <v>0</v>
      </c>
      <c r="O222" s="29">
        <f t="shared" ca="1" si="37"/>
        <v>0</v>
      </c>
      <c r="P222" s="28">
        <f ca="1">SUMPRODUCT(--(lop=$B222),--(vung&gt;=0),--(vung&lt;3.5),--(ban="TN"))</f>
        <v>13</v>
      </c>
      <c r="Q222" s="27">
        <f t="shared" ca="1" si="38"/>
        <v>100</v>
      </c>
      <c r="R222" s="28">
        <f t="shared" ca="1" si="33"/>
        <v>0</v>
      </c>
      <c r="S222" s="27">
        <f t="shared" ca="1" si="39"/>
        <v>0</v>
      </c>
      <c r="T222" s="243"/>
    </row>
    <row r="223" spans="1:20" s="35" customFormat="1" ht="15.75" x14ac:dyDescent="0.2">
      <c r="A223" s="241">
        <v>0</v>
      </c>
      <c r="B223" s="242" t="str">
        <f t="shared" si="40"/>
        <v>108</v>
      </c>
      <c r="C223" s="243" t="s">
        <v>9</v>
      </c>
      <c r="D223" s="354"/>
      <c r="E223" s="244">
        <v>3</v>
      </c>
      <c r="F223" s="245" t="s">
        <v>36</v>
      </c>
      <c r="G223" s="25">
        <f t="shared" ca="1" si="32"/>
        <v>13</v>
      </c>
      <c r="H223" s="26">
        <f ca="1">SUMPRODUCT(--(lop=$B223),--(vung&gt;=8),--(vung&lt;=10),--(ban="TN"))</f>
        <v>0</v>
      </c>
      <c r="I223" s="27">
        <f t="shared" ca="1" si="34"/>
        <v>0</v>
      </c>
      <c r="J223" s="28">
        <f ca="1">SUMPRODUCT(--(lop=$B223),--(vung&gt;=6.5),--(vung&lt;8),--(ban="TN"))</f>
        <v>0</v>
      </c>
      <c r="K223" s="27">
        <f t="shared" ca="1" si="35"/>
        <v>0</v>
      </c>
      <c r="L223" s="28">
        <f ca="1">SUMPRODUCT(--(lop=$B223),--(vung&gt;=5),--(vung&lt;6.5),--(ban="TN"))</f>
        <v>0</v>
      </c>
      <c r="M223" s="27">
        <f t="shared" ca="1" si="36"/>
        <v>0</v>
      </c>
      <c r="N223" s="28">
        <f ca="1">SUMPRODUCT(--(lop=$B223),--(vung&gt;=3.5),--(vung&lt;5),--(ban="TN"))</f>
        <v>0</v>
      </c>
      <c r="O223" s="29">
        <f t="shared" ca="1" si="37"/>
        <v>0</v>
      </c>
      <c r="P223" s="30">
        <f ca="1">SUMPRODUCT(--(lop=$B223),--(vung&gt;=0),--(vung&lt;3.5),--(ban="TN"))</f>
        <v>13</v>
      </c>
      <c r="Q223" s="27">
        <f t="shared" ca="1" si="38"/>
        <v>100</v>
      </c>
      <c r="R223" s="28">
        <f t="shared" ca="1" si="33"/>
        <v>0</v>
      </c>
      <c r="S223" s="27">
        <f t="shared" ca="1" si="39"/>
        <v>0</v>
      </c>
      <c r="T223" s="243"/>
    </row>
    <row r="224" spans="1:20" s="35" customFormat="1" ht="15.75" x14ac:dyDescent="0.2">
      <c r="A224" s="241">
        <v>0</v>
      </c>
      <c r="B224" s="242" t="str">
        <f t="shared" si="40"/>
        <v>108</v>
      </c>
      <c r="C224" s="243" t="s">
        <v>9</v>
      </c>
      <c r="D224" s="354"/>
      <c r="E224" s="244">
        <v>4</v>
      </c>
      <c r="F224" s="245" t="s">
        <v>276</v>
      </c>
      <c r="G224" s="25">
        <f t="shared" ca="1" si="32"/>
        <v>13</v>
      </c>
      <c r="H224" s="26">
        <f ca="1">SUMPRODUCT(--(lop=$B224),--(vung&gt;=8),--(vung&lt;=10),--(ban="TN"))</f>
        <v>0</v>
      </c>
      <c r="I224" s="27">
        <f t="shared" ca="1" si="34"/>
        <v>0</v>
      </c>
      <c r="J224" s="28">
        <f ca="1">SUMPRODUCT(--(lop=$B224),--(vung&gt;=6.5),--(vung&lt;8),--(ban="TN"))</f>
        <v>0</v>
      </c>
      <c r="K224" s="27">
        <f t="shared" ca="1" si="35"/>
        <v>0</v>
      </c>
      <c r="L224" s="28">
        <f ca="1">SUMPRODUCT(--(lop=$B224),--(vung&gt;=5),--(vung&lt;6.5),--(ban="TN"))</f>
        <v>0</v>
      </c>
      <c r="M224" s="27">
        <f t="shared" ca="1" si="36"/>
        <v>0</v>
      </c>
      <c r="N224" s="28">
        <f ca="1">SUMPRODUCT(--(lop=$B224),--(vung&gt;=3.5),--(vung&lt;5),--(ban="TN"))</f>
        <v>0</v>
      </c>
      <c r="O224" s="29">
        <f t="shared" ca="1" si="37"/>
        <v>0</v>
      </c>
      <c r="P224" s="30">
        <f ca="1">SUMPRODUCT(--(lop=$B224),--(vung&gt;=0),--(vung&lt;3.5),--(ban="TN"))</f>
        <v>13</v>
      </c>
      <c r="Q224" s="27">
        <f t="shared" ca="1" si="38"/>
        <v>100</v>
      </c>
      <c r="R224" s="28">
        <f t="shared" ca="1" si="33"/>
        <v>0</v>
      </c>
      <c r="S224" s="27">
        <f t="shared" ca="1" si="39"/>
        <v>0</v>
      </c>
      <c r="T224" s="243"/>
    </row>
    <row r="225" spans="1:20" s="35" customFormat="1" ht="15.75" x14ac:dyDescent="0.2">
      <c r="A225" s="241">
        <v>0</v>
      </c>
      <c r="B225" s="242" t="str">
        <f t="shared" si="40"/>
        <v>108</v>
      </c>
      <c r="C225" s="243" t="s">
        <v>9</v>
      </c>
      <c r="D225" s="354"/>
      <c r="E225" s="244">
        <v>1</v>
      </c>
      <c r="F225" s="245" t="s">
        <v>19</v>
      </c>
      <c r="G225" s="25">
        <f t="shared" ca="1" si="32"/>
        <v>26</v>
      </c>
      <c r="H225" s="26">
        <f ca="1">SUMPRODUCT(--(lop=$B225),--(vung&gt;=8),--(vung&lt;=10),--(ban="xh"))</f>
        <v>0</v>
      </c>
      <c r="I225" s="27">
        <f t="shared" ca="1" si="34"/>
        <v>0</v>
      </c>
      <c r="J225" s="28">
        <f ca="1">SUMPRODUCT(--(lop=$B225),--(vung&gt;=6.5),--(vung&lt;8),--(ban="xh"))</f>
        <v>0</v>
      </c>
      <c r="K225" s="27">
        <f t="shared" ca="1" si="35"/>
        <v>0</v>
      </c>
      <c r="L225" s="28">
        <f ca="1">SUMPRODUCT(--(lop=$B225),--(vung&gt;=5),--(vung&lt;6.5),--(ban="xh"))</f>
        <v>0</v>
      </c>
      <c r="M225" s="27">
        <f t="shared" ca="1" si="36"/>
        <v>0</v>
      </c>
      <c r="N225" s="28">
        <f ca="1">SUMPRODUCT(--(lop=$B225),--(vung&gt;=3.5),--(vung&lt;5),--(ban="xh"))</f>
        <v>0</v>
      </c>
      <c r="O225" s="29">
        <f t="shared" ca="1" si="37"/>
        <v>0</v>
      </c>
      <c r="P225" s="28">
        <f ca="1">SUMPRODUCT(--(lop=$B225),--(vung&gt;=0),--(vung&lt;3.5),--(ban="xh"))</f>
        <v>26</v>
      </c>
      <c r="Q225" s="27">
        <f t="shared" ca="1" si="38"/>
        <v>100</v>
      </c>
      <c r="R225" s="28">
        <f t="shared" ca="1" si="33"/>
        <v>0</v>
      </c>
      <c r="S225" s="27">
        <f t="shared" ca="1" si="39"/>
        <v>0</v>
      </c>
      <c r="T225" s="243"/>
    </row>
    <row r="226" spans="1:20" s="35" customFormat="1" ht="15.75" x14ac:dyDescent="0.2">
      <c r="A226" s="241">
        <v>0</v>
      </c>
      <c r="B226" s="242" t="str">
        <f t="shared" si="40"/>
        <v>108</v>
      </c>
      <c r="C226" s="243" t="s">
        <v>9</v>
      </c>
      <c r="D226" s="354"/>
      <c r="E226" s="244">
        <v>3</v>
      </c>
      <c r="F226" s="245" t="s">
        <v>1493</v>
      </c>
      <c r="G226" s="25">
        <f t="shared" ca="1" si="32"/>
        <v>26</v>
      </c>
      <c r="H226" s="26">
        <f ca="1">SUMPRODUCT(--(lop=$B226),--(vung&gt;=8),--(vung&lt;=10),--(ban="xh"))</f>
        <v>0</v>
      </c>
      <c r="I226" s="27">
        <f t="shared" ca="1" si="34"/>
        <v>0</v>
      </c>
      <c r="J226" s="28">
        <f ca="1">SUMPRODUCT(--(lop=$B226),--(vung&gt;=6.5),--(vung&lt;8),--(ban="xh"))</f>
        <v>0</v>
      </c>
      <c r="K226" s="27">
        <f t="shared" ca="1" si="35"/>
        <v>0</v>
      </c>
      <c r="L226" s="28">
        <f ca="1">SUMPRODUCT(--(lop=$B226),--(vung&gt;=5),--(vung&lt;6.5),--(ban="xh"))</f>
        <v>0</v>
      </c>
      <c r="M226" s="27">
        <f t="shared" ca="1" si="36"/>
        <v>0</v>
      </c>
      <c r="N226" s="28">
        <f ca="1">SUMPRODUCT(--(lop=$B226),--(vung&gt;=3.5),--(vung&lt;5),--(ban="xh"))</f>
        <v>0</v>
      </c>
      <c r="O226" s="29">
        <f t="shared" ca="1" si="37"/>
        <v>0</v>
      </c>
      <c r="P226" s="28">
        <f ca="1">SUMPRODUCT(--(lop=$B226),--(vung&gt;=0),--(vung&lt;3.5),--(ban="xh"))</f>
        <v>26</v>
      </c>
      <c r="Q226" s="27">
        <f t="shared" ca="1" si="38"/>
        <v>100</v>
      </c>
      <c r="R226" s="28">
        <f t="shared" ca="1" si="33"/>
        <v>0</v>
      </c>
      <c r="S226" s="27">
        <f t="shared" ca="1" si="39"/>
        <v>0</v>
      </c>
      <c r="T226" s="243"/>
    </row>
    <row r="227" spans="1:20" s="35" customFormat="1" ht="15.75" x14ac:dyDescent="0.2">
      <c r="A227" s="241">
        <v>0</v>
      </c>
      <c r="B227" s="242" t="str">
        <f t="shared" si="40"/>
        <v>108</v>
      </c>
      <c r="C227" s="243" t="s">
        <v>9</v>
      </c>
      <c r="D227" s="354"/>
      <c r="E227" s="244">
        <v>4</v>
      </c>
      <c r="F227" s="245" t="s">
        <v>1495</v>
      </c>
      <c r="G227" s="25">
        <f t="shared" ca="1" si="32"/>
        <v>26</v>
      </c>
      <c r="H227" s="26">
        <f ca="1">SUMPRODUCT(--(lop=$B227),--(vung&gt;=8),--(vung&lt;=10),--(ban="xh"))</f>
        <v>0</v>
      </c>
      <c r="I227" s="27">
        <f t="shared" ca="1" si="34"/>
        <v>0</v>
      </c>
      <c r="J227" s="28">
        <f ca="1">SUMPRODUCT(--(lop=$B227),--(vung&gt;=6.5),--(vung&lt;8),--(ban="xh"))</f>
        <v>0</v>
      </c>
      <c r="K227" s="27">
        <f t="shared" ca="1" si="35"/>
        <v>0</v>
      </c>
      <c r="L227" s="28">
        <f ca="1">SUMPRODUCT(--(lop=$B227),--(vung&gt;=5),--(vung&lt;6.5),--(ban="xh"))</f>
        <v>0</v>
      </c>
      <c r="M227" s="27">
        <f t="shared" ca="1" si="36"/>
        <v>0</v>
      </c>
      <c r="N227" s="28">
        <f ca="1">SUMPRODUCT(--(lop=$B227),--(vung&gt;=3.5),--(vung&lt;5),--(ban="xh"))</f>
        <v>0</v>
      </c>
      <c r="O227" s="29">
        <f t="shared" ca="1" si="37"/>
        <v>0</v>
      </c>
      <c r="P227" s="28">
        <f ca="1">SUMPRODUCT(--(lop=$B227),--(vung&gt;=0),--(vung&lt;3.5),--(ban="xh"))</f>
        <v>26</v>
      </c>
      <c r="Q227" s="27">
        <f t="shared" ca="1" si="38"/>
        <v>100</v>
      </c>
      <c r="R227" s="28">
        <f t="shared" ca="1" si="33"/>
        <v>0</v>
      </c>
      <c r="S227" s="27">
        <f t="shared" ca="1" si="39"/>
        <v>0</v>
      </c>
      <c r="T227" s="243"/>
    </row>
    <row r="228" spans="1:20" s="35" customFormat="1" ht="15.75" x14ac:dyDescent="0.2">
      <c r="A228" s="241">
        <v>0</v>
      </c>
      <c r="B228" s="242" t="str">
        <f t="shared" si="40"/>
        <v>108</v>
      </c>
      <c r="C228" s="243" t="s">
        <v>9</v>
      </c>
      <c r="D228" s="354"/>
      <c r="E228" s="244">
        <v>2</v>
      </c>
      <c r="F228" s="245" t="s">
        <v>23</v>
      </c>
      <c r="G228" s="25">
        <f t="shared" ca="1" si="32"/>
        <v>26</v>
      </c>
      <c r="H228" s="26">
        <f ca="1">SUMPRODUCT(--(lop=$B228),--(vung&gt;=8),--(vung&lt;=10),--(ban="xh"))</f>
        <v>0</v>
      </c>
      <c r="I228" s="27">
        <f t="shared" ca="1" si="34"/>
        <v>0</v>
      </c>
      <c r="J228" s="28">
        <f ca="1">SUMPRODUCT(--(lop=$B228),--(vung&gt;=6.5),--(vung&lt;8),--(ban="xh"))</f>
        <v>0</v>
      </c>
      <c r="K228" s="27">
        <f t="shared" ca="1" si="35"/>
        <v>0</v>
      </c>
      <c r="L228" s="28">
        <f ca="1">SUMPRODUCT(--(lop=$B228),--(vung&gt;=5),--(vung&lt;6.5),--(ban="xh"))</f>
        <v>0</v>
      </c>
      <c r="M228" s="27">
        <f t="shared" ca="1" si="36"/>
        <v>0</v>
      </c>
      <c r="N228" s="28">
        <f ca="1">SUMPRODUCT(--(lop=$B228),--(vung&gt;=3.5),--(vung&lt;5),--(ban="xh"))</f>
        <v>0</v>
      </c>
      <c r="O228" s="29">
        <f t="shared" ca="1" si="37"/>
        <v>0</v>
      </c>
      <c r="P228" s="28">
        <f ca="1">SUMPRODUCT(--(lop=$B228),--(vung&gt;=0),--(vung&lt;3.5),--(ban="xh"))</f>
        <v>26</v>
      </c>
      <c r="Q228" s="27">
        <f t="shared" ca="1" si="38"/>
        <v>100</v>
      </c>
      <c r="R228" s="28">
        <f t="shared" ca="1" si="33"/>
        <v>0</v>
      </c>
      <c r="S228" s="27">
        <f t="shared" ca="1" si="39"/>
        <v>0</v>
      </c>
      <c r="T228" s="243"/>
    </row>
    <row r="229" spans="1:20" s="35" customFormat="1" ht="15.75" x14ac:dyDescent="0.2">
      <c r="A229" s="241">
        <v>0</v>
      </c>
      <c r="B229" s="242" t="str">
        <f t="shared" si="40"/>
        <v>108</v>
      </c>
      <c r="C229" s="243" t="s">
        <v>9</v>
      </c>
      <c r="D229" s="354"/>
      <c r="E229" s="244">
        <v>5</v>
      </c>
      <c r="F229" s="245" t="s">
        <v>1492</v>
      </c>
      <c r="G229" s="25">
        <f t="shared" ca="1" si="32"/>
        <v>26</v>
      </c>
      <c r="H229" s="26">
        <f ca="1">SUMPRODUCT(--(lop=$B229),--(vung&gt;=8),--(vung&lt;=10),--(ban="xh"))</f>
        <v>0</v>
      </c>
      <c r="I229" s="27">
        <f t="shared" ca="1" si="34"/>
        <v>0</v>
      </c>
      <c r="J229" s="28">
        <f ca="1">SUMPRODUCT(--(lop=$B229),--(vung&gt;=6.5),--(vung&lt;8),--(ban="TN"))</f>
        <v>0</v>
      </c>
      <c r="K229" s="27">
        <f t="shared" ca="1" si="35"/>
        <v>0</v>
      </c>
      <c r="L229" s="28">
        <f ca="1">SUMPRODUCT(--(lop=$B229),--(vung&gt;=5),--(vung&lt;6.5),--(ban="xh"))</f>
        <v>0</v>
      </c>
      <c r="M229" s="27">
        <f t="shared" ca="1" si="36"/>
        <v>0</v>
      </c>
      <c r="N229" s="28">
        <f ca="1">SUMPRODUCT(--(lop=$B229),--(vung&gt;=3.5),--(vung&lt;5),--(ban="xh"))</f>
        <v>0</v>
      </c>
      <c r="O229" s="29">
        <f t="shared" ca="1" si="37"/>
        <v>0</v>
      </c>
      <c r="P229" s="28">
        <f ca="1">SUMPRODUCT(--(lop=$B229),--(vung&gt;=0),--(vung&lt;3.5),--(ban="xh"))</f>
        <v>26</v>
      </c>
      <c r="Q229" s="27">
        <f t="shared" ca="1" si="38"/>
        <v>100</v>
      </c>
      <c r="R229" s="28">
        <f t="shared" ca="1" si="33"/>
        <v>0</v>
      </c>
      <c r="S229" s="27">
        <f t="shared" ca="1" si="39"/>
        <v>0</v>
      </c>
      <c r="T229" s="243"/>
    </row>
    <row r="230" spans="1:20" s="35" customFormat="1" ht="15.75" x14ac:dyDescent="0.2">
      <c r="A230" s="241">
        <v>0</v>
      </c>
      <c r="B230" s="242" t="str">
        <f t="shared" si="40"/>
        <v>109</v>
      </c>
      <c r="C230" s="243" t="s">
        <v>164</v>
      </c>
      <c r="D230" s="354" t="s">
        <v>164</v>
      </c>
      <c r="E230" s="244">
        <v>1</v>
      </c>
      <c r="F230" s="245" t="s">
        <v>18</v>
      </c>
      <c r="G230" s="25">
        <f t="shared" ca="1" si="32"/>
        <v>20</v>
      </c>
      <c r="H230" s="26">
        <f ca="1">SUMPRODUCT(--(lop=$B230),--(vung&gt;=8),--(vung&lt;=10),--(ban="TN"))</f>
        <v>0</v>
      </c>
      <c r="I230" s="27">
        <f t="shared" ca="1" si="34"/>
        <v>0</v>
      </c>
      <c r="J230" s="28">
        <f ca="1">SUMPRODUCT(--(lop=$B230),--(vung&gt;=6.5),--(vung&lt;8),--(ban="TN"))</f>
        <v>0</v>
      </c>
      <c r="K230" s="27">
        <f t="shared" ca="1" si="35"/>
        <v>0</v>
      </c>
      <c r="L230" s="28">
        <f ca="1">SUMPRODUCT(--(lop=$B230),--(vung&gt;=5),--(vung&lt;6.5),--(ban="TN"))</f>
        <v>0</v>
      </c>
      <c r="M230" s="27">
        <f t="shared" ca="1" si="36"/>
        <v>0</v>
      </c>
      <c r="N230" s="28">
        <f ca="1">SUMPRODUCT(--(lop=$B230),--(vung&gt;=3.5),--(vung&lt;5),--(ban="TN"))</f>
        <v>0</v>
      </c>
      <c r="O230" s="29">
        <f t="shared" ca="1" si="37"/>
        <v>0</v>
      </c>
      <c r="P230" s="28">
        <f ca="1">SUMPRODUCT(--(lop=$B230),--(vung&gt;=0),--(vung&lt;3.5),--(ban="TN"))</f>
        <v>20</v>
      </c>
      <c r="Q230" s="27">
        <f t="shared" ca="1" si="38"/>
        <v>100</v>
      </c>
      <c r="R230" s="28">
        <f t="shared" ca="1" si="33"/>
        <v>0</v>
      </c>
      <c r="S230" s="27">
        <f t="shared" ca="1" si="39"/>
        <v>0</v>
      </c>
      <c r="T230" s="243"/>
    </row>
    <row r="231" spans="1:20" s="35" customFormat="1" ht="15.75" x14ac:dyDescent="0.2">
      <c r="A231" s="241">
        <v>0</v>
      </c>
      <c r="B231" s="242" t="str">
        <f t="shared" si="40"/>
        <v>109</v>
      </c>
      <c r="C231" s="243" t="s">
        <v>164</v>
      </c>
      <c r="D231" s="354"/>
      <c r="E231" s="244">
        <v>2</v>
      </c>
      <c r="F231" s="245" t="s">
        <v>1494</v>
      </c>
      <c r="G231" s="25">
        <f t="shared" ca="1" si="32"/>
        <v>20</v>
      </c>
      <c r="H231" s="26">
        <f ca="1">SUMPRODUCT(--(lop=$B231),--(vung&gt;=8),--(vung&lt;=10),--(ban="TN"))</f>
        <v>0</v>
      </c>
      <c r="I231" s="27">
        <f t="shared" ca="1" si="34"/>
        <v>0</v>
      </c>
      <c r="J231" s="28">
        <f ca="1">SUMPRODUCT(--(lop=$B231),--(vung&gt;=6.5),--(vung&lt;8),--(ban="TN"))</f>
        <v>0</v>
      </c>
      <c r="K231" s="27">
        <f t="shared" ca="1" si="35"/>
        <v>0</v>
      </c>
      <c r="L231" s="28">
        <f ca="1">SUMPRODUCT(--(lop=$B231),--(vung&gt;=5),--(vung&lt;6.5),--(ban="TN"))</f>
        <v>0</v>
      </c>
      <c r="M231" s="27">
        <f t="shared" ca="1" si="36"/>
        <v>0</v>
      </c>
      <c r="N231" s="28">
        <f ca="1">SUMPRODUCT(--(lop=$B231),--(vung&gt;=3.5),--(vung&lt;5),--(ban="TN"))</f>
        <v>0</v>
      </c>
      <c r="O231" s="29">
        <f t="shared" ca="1" si="37"/>
        <v>0</v>
      </c>
      <c r="P231" s="28">
        <f ca="1">SUMPRODUCT(--(lop=$B231),--(vung&gt;=0),--(vung&lt;3.5),--(ban="TN"))</f>
        <v>20</v>
      </c>
      <c r="Q231" s="27">
        <f t="shared" ca="1" si="38"/>
        <v>100</v>
      </c>
      <c r="R231" s="28">
        <f t="shared" ca="1" si="33"/>
        <v>0</v>
      </c>
      <c r="S231" s="27">
        <f t="shared" ca="1" si="39"/>
        <v>0</v>
      </c>
      <c r="T231" s="243"/>
    </row>
    <row r="232" spans="1:20" s="35" customFormat="1" ht="15.75" x14ac:dyDescent="0.2">
      <c r="A232" s="241">
        <v>0</v>
      </c>
      <c r="B232" s="242" t="str">
        <f t="shared" si="40"/>
        <v>109</v>
      </c>
      <c r="C232" s="243" t="s">
        <v>164</v>
      </c>
      <c r="D232" s="354"/>
      <c r="E232" s="244">
        <v>3</v>
      </c>
      <c r="F232" s="245" t="s">
        <v>36</v>
      </c>
      <c r="G232" s="25">
        <f t="shared" ca="1" si="32"/>
        <v>20</v>
      </c>
      <c r="H232" s="26">
        <f ca="1">SUMPRODUCT(--(lop=$B232),--(vung&gt;=8),--(vung&lt;=10),--(ban="TN"))</f>
        <v>0</v>
      </c>
      <c r="I232" s="27">
        <f t="shared" ca="1" si="34"/>
        <v>0</v>
      </c>
      <c r="J232" s="28">
        <f ca="1">SUMPRODUCT(--(lop=$B232),--(vung&gt;=6.5),--(vung&lt;8),--(ban="TN"))</f>
        <v>0</v>
      </c>
      <c r="K232" s="27">
        <f t="shared" ca="1" si="35"/>
        <v>0</v>
      </c>
      <c r="L232" s="28">
        <f ca="1">SUMPRODUCT(--(lop=$B232),--(vung&gt;=5),--(vung&lt;6.5),--(ban="TN"))</f>
        <v>0</v>
      </c>
      <c r="M232" s="27">
        <f t="shared" ca="1" si="36"/>
        <v>0</v>
      </c>
      <c r="N232" s="28">
        <f ca="1">SUMPRODUCT(--(lop=$B232),--(vung&gt;=3.5),--(vung&lt;5),--(ban="TN"))</f>
        <v>0</v>
      </c>
      <c r="O232" s="29">
        <f t="shared" ca="1" si="37"/>
        <v>0</v>
      </c>
      <c r="P232" s="30">
        <f ca="1">SUMPRODUCT(--(lop=$B232),--(vung&gt;=0),--(vung&lt;3.5),--(ban="TN"))</f>
        <v>20</v>
      </c>
      <c r="Q232" s="27">
        <f t="shared" ca="1" si="38"/>
        <v>100</v>
      </c>
      <c r="R232" s="28">
        <f t="shared" ca="1" si="33"/>
        <v>0</v>
      </c>
      <c r="S232" s="27">
        <f t="shared" ca="1" si="39"/>
        <v>0</v>
      </c>
      <c r="T232" s="243"/>
    </row>
    <row r="233" spans="1:20" s="35" customFormat="1" ht="15.75" x14ac:dyDescent="0.2">
      <c r="A233" s="241">
        <v>0</v>
      </c>
      <c r="B233" s="242" t="str">
        <f t="shared" si="40"/>
        <v>109</v>
      </c>
      <c r="C233" s="243" t="s">
        <v>164</v>
      </c>
      <c r="D233" s="354"/>
      <c r="E233" s="244">
        <v>4</v>
      </c>
      <c r="F233" s="245" t="s">
        <v>276</v>
      </c>
      <c r="G233" s="25">
        <f t="shared" ca="1" si="32"/>
        <v>20</v>
      </c>
      <c r="H233" s="26">
        <f ca="1">SUMPRODUCT(--(lop=$B233),--(vung&gt;=8),--(vung&lt;=10),--(ban="TN"))</f>
        <v>0</v>
      </c>
      <c r="I233" s="27">
        <f t="shared" ca="1" si="34"/>
        <v>0</v>
      </c>
      <c r="J233" s="28">
        <f ca="1">SUMPRODUCT(--(lop=$B233),--(vung&gt;=6.5),--(vung&lt;8),--(ban="TN"))</f>
        <v>0</v>
      </c>
      <c r="K233" s="27">
        <f t="shared" ca="1" si="35"/>
        <v>0</v>
      </c>
      <c r="L233" s="28">
        <f ca="1">SUMPRODUCT(--(lop=$B233),--(vung&gt;=5),--(vung&lt;6.5),--(ban="TN"))</f>
        <v>0</v>
      </c>
      <c r="M233" s="27">
        <f t="shared" ca="1" si="36"/>
        <v>0</v>
      </c>
      <c r="N233" s="28">
        <f ca="1">SUMPRODUCT(--(lop=$B233),--(vung&gt;=3.5),--(vung&lt;5),--(ban="TN"))</f>
        <v>0</v>
      </c>
      <c r="O233" s="29">
        <f t="shared" ca="1" si="37"/>
        <v>0</v>
      </c>
      <c r="P233" s="30">
        <f ca="1">SUMPRODUCT(--(lop=$B233),--(vung&gt;=0),--(vung&lt;3.5),--(ban="TN"))</f>
        <v>20</v>
      </c>
      <c r="Q233" s="27">
        <f t="shared" ca="1" si="38"/>
        <v>100</v>
      </c>
      <c r="R233" s="28">
        <f t="shared" ca="1" si="33"/>
        <v>0</v>
      </c>
      <c r="S233" s="27">
        <f t="shared" ca="1" si="39"/>
        <v>0</v>
      </c>
      <c r="T233" s="243"/>
    </row>
    <row r="234" spans="1:20" s="35" customFormat="1" ht="15.75" x14ac:dyDescent="0.2">
      <c r="A234" s="241">
        <v>0</v>
      </c>
      <c r="B234" s="242" t="str">
        <f t="shared" si="40"/>
        <v>109</v>
      </c>
      <c r="C234" s="243" t="s">
        <v>164</v>
      </c>
      <c r="D234" s="354"/>
      <c r="E234" s="244">
        <v>1</v>
      </c>
      <c r="F234" s="245" t="s">
        <v>19</v>
      </c>
      <c r="G234" s="25">
        <f t="shared" ca="1" si="32"/>
        <v>20</v>
      </c>
      <c r="H234" s="26">
        <f ca="1">SUMPRODUCT(--(lop=$B234),--(vung&gt;=8),--(vung&lt;=10),--(ban="xh"))</f>
        <v>0</v>
      </c>
      <c r="I234" s="27">
        <f t="shared" ca="1" si="34"/>
        <v>0</v>
      </c>
      <c r="J234" s="28">
        <f ca="1">SUMPRODUCT(--(lop=$B234),--(vung&gt;=6.5),--(vung&lt;8),--(ban="xh"))</f>
        <v>0</v>
      </c>
      <c r="K234" s="27">
        <f t="shared" ca="1" si="35"/>
        <v>0</v>
      </c>
      <c r="L234" s="28">
        <f ca="1">SUMPRODUCT(--(lop=$B234),--(vung&gt;=5),--(vung&lt;6.5),--(ban="xh"))</f>
        <v>0</v>
      </c>
      <c r="M234" s="27">
        <f t="shared" ca="1" si="36"/>
        <v>0</v>
      </c>
      <c r="N234" s="28">
        <f ca="1">SUMPRODUCT(--(lop=$B234),--(vung&gt;=3.5),--(vung&lt;5),--(ban="xh"))</f>
        <v>0</v>
      </c>
      <c r="O234" s="29">
        <f t="shared" ca="1" si="37"/>
        <v>0</v>
      </c>
      <c r="P234" s="28">
        <f ca="1">SUMPRODUCT(--(lop=$B234),--(vung&gt;=0),--(vung&lt;3.5),--(ban="xh"))</f>
        <v>20</v>
      </c>
      <c r="Q234" s="27">
        <f t="shared" ca="1" si="38"/>
        <v>100</v>
      </c>
      <c r="R234" s="28">
        <f t="shared" ca="1" si="33"/>
        <v>0</v>
      </c>
      <c r="S234" s="27">
        <f t="shared" ca="1" si="39"/>
        <v>0</v>
      </c>
      <c r="T234" s="243"/>
    </row>
    <row r="235" spans="1:20" s="35" customFormat="1" ht="15.75" x14ac:dyDescent="0.2">
      <c r="A235" s="241">
        <v>0</v>
      </c>
      <c r="B235" s="242" t="str">
        <f t="shared" si="40"/>
        <v>109</v>
      </c>
      <c r="C235" s="243" t="s">
        <v>164</v>
      </c>
      <c r="D235" s="354"/>
      <c r="E235" s="244">
        <v>3</v>
      </c>
      <c r="F235" s="245" t="s">
        <v>1493</v>
      </c>
      <c r="G235" s="25">
        <f t="shared" ca="1" si="32"/>
        <v>20</v>
      </c>
      <c r="H235" s="26">
        <f ca="1">SUMPRODUCT(--(lop=$B235),--(vung&gt;=8),--(vung&lt;=10),--(ban="xh"))</f>
        <v>0</v>
      </c>
      <c r="I235" s="27">
        <f t="shared" ca="1" si="34"/>
        <v>0</v>
      </c>
      <c r="J235" s="28">
        <f ca="1">SUMPRODUCT(--(lop=$B235),--(vung&gt;=6.5),--(vung&lt;8),--(ban="xh"))</f>
        <v>0</v>
      </c>
      <c r="K235" s="27">
        <f t="shared" ca="1" si="35"/>
        <v>0</v>
      </c>
      <c r="L235" s="28">
        <f ca="1">SUMPRODUCT(--(lop=$B235),--(vung&gt;=5),--(vung&lt;6.5),--(ban="xh"))</f>
        <v>0</v>
      </c>
      <c r="M235" s="27">
        <f t="shared" ca="1" si="36"/>
        <v>0</v>
      </c>
      <c r="N235" s="28">
        <f ca="1">SUMPRODUCT(--(lop=$B235),--(vung&gt;=3.5),--(vung&lt;5),--(ban="xh"))</f>
        <v>0</v>
      </c>
      <c r="O235" s="29">
        <f t="shared" ca="1" si="37"/>
        <v>0</v>
      </c>
      <c r="P235" s="28">
        <f ca="1">SUMPRODUCT(--(lop=$B235),--(vung&gt;=0),--(vung&lt;3.5),--(ban="xh"))</f>
        <v>20</v>
      </c>
      <c r="Q235" s="27">
        <f t="shared" ca="1" si="38"/>
        <v>100</v>
      </c>
      <c r="R235" s="28">
        <f t="shared" ca="1" si="33"/>
        <v>0</v>
      </c>
      <c r="S235" s="27">
        <f t="shared" ca="1" si="39"/>
        <v>0</v>
      </c>
      <c r="T235" s="243"/>
    </row>
    <row r="236" spans="1:20" s="35" customFormat="1" ht="15.75" x14ac:dyDescent="0.2">
      <c r="A236" s="241">
        <v>0</v>
      </c>
      <c r="B236" s="242" t="str">
        <f t="shared" si="40"/>
        <v>109</v>
      </c>
      <c r="C236" s="243" t="s">
        <v>164</v>
      </c>
      <c r="D236" s="354"/>
      <c r="E236" s="244">
        <v>4</v>
      </c>
      <c r="F236" s="245" t="s">
        <v>1495</v>
      </c>
      <c r="G236" s="25">
        <f t="shared" ca="1" si="32"/>
        <v>20</v>
      </c>
      <c r="H236" s="26">
        <f ca="1">SUMPRODUCT(--(lop=$B236),--(vung&gt;=8),--(vung&lt;=10),--(ban="xh"))</f>
        <v>0</v>
      </c>
      <c r="I236" s="27">
        <f t="shared" ca="1" si="34"/>
        <v>0</v>
      </c>
      <c r="J236" s="28">
        <f ca="1">SUMPRODUCT(--(lop=$B236),--(vung&gt;=6.5),--(vung&lt;8),--(ban="xh"))</f>
        <v>0</v>
      </c>
      <c r="K236" s="27">
        <f t="shared" ca="1" si="35"/>
        <v>0</v>
      </c>
      <c r="L236" s="28">
        <f ca="1">SUMPRODUCT(--(lop=$B236),--(vung&gt;=5),--(vung&lt;6.5),--(ban="xh"))</f>
        <v>0</v>
      </c>
      <c r="M236" s="27">
        <f t="shared" ca="1" si="36"/>
        <v>0</v>
      </c>
      <c r="N236" s="28">
        <f ca="1">SUMPRODUCT(--(lop=$B236),--(vung&gt;=3.5),--(vung&lt;5),--(ban="xh"))</f>
        <v>0</v>
      </c>
      <c r="O236" s="29">
        <f t="shared" ca="1" si="37"/>
        <v>0</v>
      </c>
      <c r="P236" s="28">
        <f ca="1">SUMPRODUCT(--(lop=$B236),--(vung&gt;=0),--(vung&lt;3.5),--(ban="xh"))</f>
        <v>20</v>
      </c>
      <c r="Q236" s="27">
        <f t="shared" ca="1" si="38"/>
        <v>100</v>
      </c>
      <c r="R236" s="28">
        <f t="shared" ca="1" si="33"/>
        <v>0</v>
      </c>
      <c r="S236" s="27">
        <f t="shared" ca="1" si="39"/>
        <v>0</v>
      </c>
      <c r="T236" s="243"/>
    </row>
    <row r="237" spans="1:20" s="35" customFormat="1" ht="15.75" x14ac:dyDescent="0.2">
      <c r="A237" s="241">
        <v>0</v>
      </c>
      <c r="B237" s="242" t="str">
        <f t="shared" si="40"/>
        <v>109</v>
      </c>
      <c r="C237" s="243" t="s">
        <v>164</v>
      </c>
      <c r="D237" s="354"/>
      <c r="E237" s="244">
        <v>2</v>
      </c>
      <c r="F237" s="245" t="s">
        <v>23</v>
      </c>
      <c r="G237" s="25">
        <f t="shared" ca="1" si="32"/>
        <v>20</v>
      </c>
      <c r="H237" s="26">
        <f ca="1">SUMPRODUCT(--(lop=$B237),--(vung&gt;=8),--(vung&lt;=10),--(ban="xh"))</f>
        <v>0</v>
      </c>
      <c r="I237" s="27">
        <f t="shared" ca="1" si="34"/>
        <v>0</v>
      </c>
      <c r="J237" s="28">
        <f ca="1">SUMPRODUCT(--(lop=$B237),--(vung&gt;=6.5),--(vung&lt;8),--(ban="xh"))</f>
        <v>0</v>
      </c>
      <c r="K237" s="27">
        <f t="shared" ca="1" si="35"/>
        <v>0</v>
      </c>
      <c r="L237" s="28">
        <f ca="1">SUMPRODUCT(--(lop=$B237),--(vung&gt;=5),--(vung&lt;6.5),--(ban="xh"))</f>
        <v>0</v>
      </c>
      <c r="M237" s="27">
        <f t="shared" ca="1" si="36"/>
        <v>0</v>
      </c>
      <c r="N237" s="28">
        <f ca="1">SUMPRODUCT(--(lop=$B237),--(vung&gt;=3.5),--(vung&lt;5),--(ban="xh"))</f>
        <v>0</v>
      </c>
      <c r="O237" s="29">
        <f t="shared" ca="1" si="37"/>
        <v>0</v>
      </c>
      <c r="P237" s="28">
        <f ca="1">SUMPRODUCT(--(lop=$B237),--(vung&gt;=0),--(vung&lt;3.5),--(ban="xh"))</f>
        <v>20</v>
      </c>
      <c r="Q237" s="27">
        <f t="shared" ca="1" si="38"/>
        <v>100</v>
      </c>
      <c r="R237" s="28">
        <f t="shared" ca="1" si="33"/>
        <v>0</v>
      </c>
      <c r="S237" s="27">
        <f t="shared" ca="1" si="39"/>
        <v>0</v>
      </c>
      <c r="T237" s="243"/>
    </row>
    <row r="238" spans="1:20" s="35" customFormat="1" ht="15.75" x14ac:dyDescent="0.2">
      <c r="A238" s="241">
        <v>0</v>
      </c>
      <c r="B238" s="242" t="str">
        <f t="shared" si="40"/>
        <v>109</v>
      </c>
      <c r="C238" s="243" t="s">
        <v>164</v>
      </c>
      <c r="D238" s="354"/>
      <c r="E238" s="244">
        <v>5</v>
      </c>
      <c r="F238" s="245" t="s">
        <v>1492</v>
      </c>
      <c r="G238" s="25">
        <f t="shared" ca="1" si="32"/>
        <v>20</v>
      </c>
      <c r="H238" s="26">
        <f ca="1">SUMPRODUCT(--(lop=$B238),--(vung&gt;=8),--(vung&lt;=10),--(ban="xh"))</f>
        <v>0</v>
      </c>
      <c r="I238" s="27">
        <f t="shared" ca="1" si="34"/>
        <v>0</v>
      </c>
      <c r="J238" s="28">
        <f ca="1">SUMPRODUCT(--(lop=$B238),--(vung&gt;=6.5),--(vung&lt;8),--(ban="TN"))</f>
        <v>0</v>
      </c>
      <c r="K238" s="27">
        <f t="shared" ca="1" si="35"/>
        <v>0</v>
      </c>
      <c r="L238" s="28">
        <f ca="1">SUMPRODUCT(--(lop=$B238),--(vung&gt;=5),--(vung&lt;6.5),--(ban="xh"))</f>
        <v>0</v>
      </c>
      <c r="M238" s="27">
        <f t="shared" ca="1" si="36"/>
        <v>0</v>
      </c>
      <c r="N238" s="28">
        <f ca="1">SUMPRODUCT(--(lop=$B238),--(vung&gt;=3.5),--(vung&lt;5),--(ban="xh"))</f>
        <v>0</v>
      </c>
      <c r="O238" s="29">
        <f t="shared" ca="1" si="37"/>
        <v>0</v>
      </c>
      <c r="P238" s="28">
        <f ca="1">SUMPRODUCT(--(lop=$B238),--(vung&gt;=0),--(vung&lt;3.5),--(ban="xh"))</f>
        <v>20</v>
      </c>
      <c r="Q238" s="27">
        <f t="shared" ca="1" si="38"/>
        <v>100</v>
      </c>
      <c r="R238" s="28">
        <f t="shared" ca="1" si="33"/>
        <v>0</v>
      </c>
      <c r="S238" s="27">
        <f t="shared" ca="1" si="39"/>
        <v>0</v>
      </c>
      <c r="T238" s="243"/>
    </row>
    <row r="239" spans="1:20" s="35" customFormat="1" ht="15.75" hidden="1" x14ac:dyDescent="0.2">
      <c r="A239" s="246"/>
      <c r="B239" s="242"/>
      <c r="C239" s="243"/>
      <c r="D239" s="354" t="s">
        <v>1467</v>
      </c>
      <c r="E239" s="244">
        <v>1</v>
      </c>
      <c r="F239" s="245" t="s">
        <v>18</v>
      </c>
      <c r="G239" s="25">
        <f t="shared" ca="1" si="32"/>
        <v>99</v>
      </c>
      <c r="H239" s="26">
        <f ca="1">SUMIFS(H$5:H$238,$A$5:$A$238,2,$F$5:$F$238,$F239)</f>
        <v>0</v>
      </c>
      <c r="I239" s="27">
        <f t="shared" ca="1" si="34"/>
        <v>0</v>
      </c>
      <c r="J239" s="26">
        <f ca="1">SUMIFS(J$5:J$238,$A$5:$A$238,2,$F$5:$F$238,$F239)</f>
        <v>0</v>
      </c>
      <c r="K239" s="27">
        <f t="shared" ca="1" si="35"/>
        <v>0</v>
      </c>
      <c r="L239" s="26">
        <f ca="1">SUMIFS(L$5:L$238,$A$5:$A$238,2,$F$5:$F$238,$F239)</f>
        <v>0</v>
      </c>
      <c r="M239" s="27">
        <f t="shared" ca="1" si="36"/>
        <v>0</v>
      </c>
      <c r="N239" s="26">
        <f ca="1">SUMIFS(N$5:N$238,$A$5:$A$238,2,$F$5:$F$238,$F239)</f>
        <v>0</v>
      </c>
      <c r="O239" s="29">
        <f t="shared" ca="1" si="37"/>
        <v>0</v>
      </c>
      <c r="P239" s="26">
        <f ca="1">SUMIFS(P$5:P$238,$A$5:$A$238,2,$F$5:$F$238,$F239)</f>
        <v>99</v>
      </c>
      <c r="Q239" s="27">
        <f t="shared" ca="1" si="38"/>
        <v>100</v>
      </c>
      <c r="R239" s="28">
        <f t="shared" ref="R239:R247" ca="1" si="41">SUM(H239,J239,L239)</f>
        <v>0</v>
      </c>
      <c r="S239" s="27">
        <f t="shared" ca="1" si="39"/>
        <v>0</v>
      </c>
      <c r="T239" s="243"/>
    </row>
    <row r="240" spans="1:20" s="35" customFormat="1" ht="15.75" hidden="1" x14ac:dyDescent="0.2">
      <c r="A240" s="246"/>
      <c r="B240" s="242"/>
      <c r="C240" s="243"/>
      <c r="D240" s="354"/>
      <c r="E240" s="244">
        <v>2</v>
      </c>
      <c r="F240" s="245" t="s">
        <v>1494</v>
      </c>
      <c r="G240" s="25">
        <f t="shared" ca="1" si="32"/>
        <v>99</v>
      </c>
      <c r="H240" s="26">
        <f t="shared" ref="H240:H247" ca="1" si="42">SUMIFS(H$5:H$238,$A$5:$A$238,2,$F$5:$F$238,$F240)</f>
        <v>0</v>
      </c>
      <c r="I240" s="27">
        <f t="shared" ca="1" si="34"/>
        <v>0</v>
      </c>
      <c r="J240" s="26">
        <f t="shared" ref="J240:J247" ca="1" si="43">SUMIFS(J$5:J$238,$A$5:$A$238,2,$F$5:$F$238,$F240)</f>
        <v>0</v>
      </c>
      <c r="K240" s="27">
        <f t="shared" ca="1" si="35"/>
        <v>0</v>
      </c>
      <c r="L240" s="26">
        <f t="shared" ref="L240:L247" ca="1" si="44">SUMIFS(L$5:L$238,$A$5:$A$238,2,$F$5:$F$238,$F240)</f>
        <v>0</v>
      </c>
      <c r="M240" s="27">
        <f t="shared" ca="1" si="36"/>
        <v>0</v>
      </c>
      <c r="N240" s="26">
        <f t="shared" ref="N240:N247" ca="1" si="45">SUMIFS(N$5:N$238,$A$5:$A$238,2,$F$5:$F$238,$F240)</f>
        <v>0</v>
      </c>
      <c r="O240" s="29">
        <f t="shared" ca="1" si="37"/>
        <v>0</v>
      </c>
      <c r="P240" s="26">
        <f t="shared" ref="P240:P247" ca="1" si="46">SUMIFS(P$5:P$238,$A$5:$A$238,2,$F$5:$F$238,$F240)</f>
        <v>99</v>
      </c>
      <c r="Q240" s="27">
        <f t="shared" ca="1" si="38"/>
        <v>100</v>
      </c>
      <c r="R240" s="28">
        <f t="shared" ca="1" si="41"/>
        <v>0</v>
      </c>
      <c r="S240" s="27">
        <f t="shared" ca="1" si="39"/>
        <v>0</v>
      </c>
      <c r="T240" s="243"/>
    </row>
    <row r="241" spans="1:20" s="35" customFormat="1" ht="15.75" hidden="1" x14ac:dyDescent="0.2">
      <c r="A241" s="246"/>
      <c r="B241" s="242"/>
      <c r="C241" s="243"/>
      <c r="D241" s="354"/>
      <c r="E241" s="244">
        <v>3</v>
      </c>
      <c r="F241" s="245" t="s">
        <v>36</v>
      </c>
      <c r="G241" s="25">
        <f t="shared" ca="1" si="32"/>
        <v>99</v>
      </c>
      <c r="H241" s="26">
        <f t="shared" ca="1" si="42"/>
        <v>0</v>
      </c>
      <c r="I241" s="27">
        <f t="shared" ca="1" si="34"/>
        <v>0</v>
      </c>
      <c r="J241" s="26">
        <f t="shared" ca="1" si="43"/>
        <v>0</v>
      </c>
      <c r="K241" s="27">
        <f t="shared" ca="1" si="35"/>
        <v>0</v>
      </c>
      <c r="L241" s="26">
        <f t="shared" ca="1" si="44"/>
        <v>0</v>
      </c>
      <c r="M241" s="27">
        <f t="shared" ca="1" si="36"/>
        <v>0</v>
      </c>
      <c r="N241" s="26">
        <f t="shared" ca="1" si="45"/>
        <v>0</v>
      </c>
      <c r="O241" s="29">
        <f t="shared" ca="1" si="37"/>
        <v>0</v>
      </c>
      <c r="P241" s="26">
        <f t="shared" ca="1" si="46"/>
        <v>99</v>
      </c>
      <c r="Q241" s="27">
        <f t="shared" ca="1" si="38"/>
        <v>100</v>
      </c>
      <c r="R241" s="28">
        <f t="shared" ca="1" si="41"/>
        <v>0</v>
      </c>
      <c r="S241" s="27">
        <f t="shared" ca="1" si="39"/>
        <v>0</v>
      </c>
      <c r="T241" s="243"/>
    </row>
    <row r="242" spans="1:20" s="35" customFormat="1" ht="15.75" hidden="1" x14ac:dyDescent="0.2">
      <c r="A242" s="246"/>
      <c r="B242" s="242"/>
      <c r="C242" s="243"/>
      <c r="D242" s="354"/>
      <c r="E242" s="244">
        <v>4</v>
      </c>
      <c r="F242" s="245" t="s">
        <v>276</v>
      </c>
      <c r="G242" s="25">
        <f t="shared" ca="1" si="32"/>
        <v>99</v>
      </c>
      <c r="H242" s="26">
        <f t="shared" ca="1" si="42"/>
        <v>0</v>
      </c>
      <c r="I242" s="27">
        <f t="shared" ca="1" si="34"/>
        <v>0</v>
      </c>
      <c r="J242" s="26">
        <f t="shared" ca="1" si="43"/>
        <v>0</v>
      </c>
      <c r="K242" s="27">
        <f t="shared" ca="1" si="35"/>
        <v>0</v>
      </c>
      <c r="L242" s="26">
        <f t="shared" ca="1" si="44"/>
        <v>0</v>
      </c>
      <c r="M242" s="27">
        <f t="shared" ca="1" si="36"/>
        <v>0</v>
      </c>
      <c r="N242" s="26">
        <f t="shared" ca="1" si="45"/>
        <v>0</v>
      </c>
      <c r="O242" s="29">
        <f t="shared" ca="1" si="37"/>
        <v>0</v>
      </c>
      <c r="P242" s="26">
        <f t="shared" ca="1" si="46"/>
        <v>99</v>
      </c>
      <c r="Q242" s="27">
        <f t="shared" ca="1" si="38"/>
        <v>100</v>
      </c>
      <c r="R242" s="28">
        <f t="shared" ca="1" si="41"/>
        <v>0</v>
      </c>
      <c r="S242" s="27">
        <f t="shared" ca="1" si="39"/>
        <v>0</v>
      </c>
      <c r="T242" s="243"/>
    </row>
    <row r="243" spans="1:20" s="35" customFormat="1" ht="15.75" hidden="1" x14ac:dyDescent="0.2">
      <c r="A243" s="246"/>
      <c r="B243" s="242"/>
      <c r="C243" s="243"/>
      <c r="D243" s="354"/>
      <c r="E243" s="244">
        <v>1</v>
      </c>
      <c r="F243" s="245" t="s">
        <v>19</v>
      </c>
      <c r="G243" s="25">
        <f t="shared" ca="1" si="32"/>
        <v>0</v>
      </c>
      <c r="H243" s="26">
        <f t="shared" ca="1" si="42"/>
        <v>0</v>
      </c>
      <c r="I243" s="27" t="e">
        <f t="shared" ca="1" si="34"/>
        <v>#DIV/0!</v>
      </c>
      <c r="J243" s="26">
        <f t="shared" ca="1" si="43"/>
        <v>0</v>
      </c>
      <c r="K243" s="27" t="e">
        <f t="shared" ca="1" si="35"/>
        <v>#DIV/0!</v>
      </c>
      <c r="L243" s="26">
        <f t="shared" ca="1" si="44"/>
        <v>0</v>
      </c>
      <c r="M243" s="27" t="e">
        <f t="shared" ca="1" si="36"/>
        <v>#DIV/0!</v>
      </c>
      <c r="N243" s="26">
        <f t="shared" ca="1" si="45"/>
        <v>0</v>
      </c>
      <c r="O243" s="29" t="e">
        <f t="shared" ca="1" si="37"/>
        <v>#DIV/0!</v>
      </c>
      <c r="P243" s="26">
        <f t="shared" ca="1" si="46"/>
        <v>0</v>
      </c>
      <c r="Q243" s="27" t="e">
        <f t="shared" ca="1" si="38"/>
        <v>#DIV/0!</v>
      </c>
      <c r="R243" s="28">
        <f t="shared" ca="1" si="41"/>
        <v>0</v>
      </c>
      <c r="S243" s="27" t="e">
        <f t="shared" ca="1" si="39"/>
        <v>#DIV/0!</v>
      </c>
      <c r="T243" s="243"/>
    </row>
    <row r="244" spans="1:20" s="36" customFormat="1" ht="15.75" hidden="1" x14ac:dyDescent="0.2">
      <c r="A244" s="247"/>
      <c r="B244" s="248"/>
      <c r="C244" s="249"/>
      <c r="D244" s="354"/>
      <c r="E244" s="250">
        <v>3</v>
      </c>
      <c r="F244" s="245" t="s">
        <v>1493</v>
      </c>
      <c r="G244" s="31">
        <f ca="1">H244+J244+L244+N244+P244</f>
        <v>0</v>
      </c>
      <c r="H244" s="32">
        <f t="shared" ca="1" si="42"/>
        <v>0</v>
      </c>
      <c r="I244" s="27" t="e">
        <f t="shared" ca="1" si="34"/>
        <v>#DIV/0!</v>
      </c>
      <c r="J244" s="32">
        <f t="shared" ca="1" si="43"/>
        <v>0</v>
      </c>
      <c r="K244" s="27" t="e">
        <f t="shared" ca="1" si="35"/>
        <v>#DIV/0!</v>
      </c>
      <c r="L244" s="32">
        <f t="shared" ca="1" si="44"/>
        <v>0</v>
      </c>
      <c r="M244" s="27" t="e">
        <f t="shared" ca="1" si="36"/>
        <v>#DIV/0!</v>
      </c>
      <c r="N244" s="32">
        <f t="shared" ca="1" si="45"/>
        <v>0</v>
      </c>
      <c r="O244" s="29" t="e">
        <f t="shared" ca="1" si="37"/>
        <v>#DIV/0!</v>
      </c>
      <c r="P244" s="32">
        <f t="shared" ca="1" si="46"/>
        <v>0</v>
      </c>
      <c r="Q244" s="27" t="e">
        <f t="shared" ca="1" si="38"/>
        <v>#DIV/0!</v>
      </c>
      <c r="R244" s="33">
        <f t="shared" ca="1" si="41"/>
        <v>0</v>
      </c>
      <c r="S244" s="27" t="e">
        <f t="shared" ca="1" si="39"/>
        <v>#DIV/0!</v>
      </c>
      <c r="T244" s="249"/>
    </row>
    <row r="245" spans="1:20" s="35" customFormat="1" ht="15.75" hidden="1" x14ac:dyDescent="0.2">
      <c r="A245" s="246"/>
      <c r="B245" s="242"/>
      <c r="C245" s="243"/>
      <c r="D245" s="354"/>
      <c r="E245" s="244">
        <v>4</v>
      </c>
      <c r="F245" s="245" t="s">
        <v>1495</v>
      </c>
      <c r="G245" s="25">
        <f t="shared" ca="1" si="32"/>
        <v>0</v>
      </c>
      <c r="H245" s="26">
        <f t="shared" ca="1" si="42"/>
        <v>0</v>
      </c>
      <c r="I245" s="27" t="e">
        <f t="shared" ca="1" si="34"/>
        <v>#DIV/0!</v>
      </c>
      <c r="J245" s="26">
        <f t="shared" ca="1" si="43"/>
        <v>0</v>
      </c>
      <c r="K245" s="27" t="e">
        <f t="shared" ca="1" si="35"/>
        <v>#DIV/0!</v>
      </c>
      <c r="L245" s="26">
        <f t="shared" ca="1" si="44"/>
        <v>0</v>
      </c>
      <c r="M245" s="27" t="e">
        <f t="shared" ca="1" si="36"/>
        <v>#DIV/0!</v>
      </c>
      <c r="N245" s="26">
        <f t="shared" ca="1" si="45"/>
        <v>0</v>
      </c>
      <c r="O245" s="29" t="e">
        <f t="shared" ca="1" si="37"/>
        <v>#DIV/0!</v>
      </c>
      <c r="P245" s="26">
        <f t="shared" ca="1" si="46"/>
        <v>0</v>
      </c>
      <c r="Q245" s="27" t="e">
        <f t="shared" ca="1" si="38"/>
        <v>#DIV/0!</v>
      </c>
      <c r="R245" s="28">
        <f t="shared" ca="1" si="41"/>
        <v>0</v>
      </c>
      <c r="S245" s="27" t="e">
        <f t="shared" ca="1" si="39"/>
        <v>#DIV/0!</v>
      </c>
      <c r="T245" s="243"/>
    </row>
    <row r="246" spans="1:20" s="35" customFormat="1" ht="15.75" hidden="1" x14ac:dyDescent="0.2">
      <c r="A246" s="246"/>
      <c r="B246" s="242"/>
      <c r="C246" s="243"/>
      <c r="D246" s="354"/>
      <c r="E246" s="244">
        <v>2</v>
      </c>
      <c r="F246" s="245" t="s">
        <v>23</v>
      </c>
      <c r="G246" s="25">
        <f t="shared" ca="1" si="32"/>
        <v>0</v>
      </c>
      <c r="H246" s="26">
        <f t="shared" ca="1" si="42"/>
        <v>0</v>
      </c>
      <c r="I246" s="27" t="e">
        <f t="shared" ca="1" si="34"/>
        <v>#DIV/0!</v>
      </c>
      <c r="J246" s="26">
        <f t="shared" ca="1" si="43"/>
        <v>0</v>
      </c>
      <c r="K246" s="27" t="e">
        <f t="shared" ca="1" si="35"/>
        <v>#DIV/0!</v>
      </c>
      <c r="L246" s="26">
        <f t="shared" ca="1" si="44"/>
        <v>0</v>
      </c>
      <c r="M246" s="27" t="e">
        <f t="shared" ca="1" si="36"/>
        <v>#DIV/0!</v>
      </c>
      <c r="N246" s="26">
        <f t="shared" ca="1" si="45"/>
        <v>0</v>
      </c>
      <c r="O246" s="29" t="e">
        <f t="shared" ca="1" si="37"/>
        <v>#DIV/0!</v>
      </c>
      <c r="P246" s="26">
        <f t="shared" ca="1" si="46"/>
        <v>0</v>
      </c>
      <c r="Q246" s="27" t="e">
        <f t="shared" ca="1" si="38"/>
        <v>#DIV/0!</v>
      </c>
      <c r="R246" s="28">
        <f t="shared" ca="1" si="41"/>
        <v>0</v>
      </c>
      <c r="S246" s="27" t="e">
        <f t="shared" ca="1" si="39"/>
        <v>#DIV/0!</v>
      </c>
      <c r="T246" s="243"/>
    </row>
    <row r="247" spans="1:20" s="37" customFormat="1" ht="15.75" hidden="1" x14ac:dyDescent="0.2">
      <c r="A247" s="251"/>
      <c r="B247" s="242"/>
      <c r="C247" s="243"/>
      <c r="D247" s="354"/>
      <c r="E247" s="244">
        <v>5</v>
      </c>
      <c r="F247" s="245" t="s">
        <v>1492</v>
      </c>
      <c r="G247" s="25">
        <f t="shared" ca="1" si="32"/>
        <v>0</v>
      </c>
      <c r="H247" s="26">
        <f t="shared" ca="1" si="42"/>
        <v>0</v>
      </c>
      <c r="I247" s="27" t="e">
        <f t="shared" ca="1" si="34"/>
        <v>#DIV/0!</v>
      </c>
      <c r="J247" s="26">
        <f t="shared" ca="1" si="43"/>
        <v>0</v>
      </c>
      <c r="K247" s="27" t="e">
        <f t="shared" ca="1" si="35"/>
        <v>#DIV/0!</v>
      </c>
      <c r="L247" s="26">
        <f t="shared" ca="1" si="44"/>
        <v>0</v>
      </c>
      <c r="M247" s="27" t="e">
        <f t="shared" ca="1" si="36"/>
        <v>#DIV/0!</v>
      </c>
      <c r="N247" s="26">
        <f t="shared" ca="1" si="45"/>
        <v>0</v>
      </c>
      <c r="O247" s="29" t="e">
        <f t="shared" ca="1" si="37"/>
        <v>#DIV/0!</v>
      </c>
      <c r="P247" s="26">
        <f t="shared" ca="1" si="46"/>
        <v>0</v>
      </c>
      <c r="Q247" s="27" t="e">
        <f t="shared" ca="1" si="38"/>
        <v>#DIV/0!</v>
      </c>
      <c r="R247" s="28">
        <f t="shared" ca="1" si="41"/>
        <v>0</v>
      </c>
      <c r="S247" s="27" t="e">
        <f t="shared" ca="1" si="39"/>
        <v>#DIV/0!</v>
      </c>
      <c r="T247" s="243"/>
    </row>
    <row r="248" spans="1:20" s="35" customFormat="1" ht="15.75" x14ac:dyDescent="0.2">
      <c r="A248" s="246"/>
      <c r="B248" s="242"/>
      <c r="C248" s="243"/>
      <c r="D248" s="354" t="s">
        <v>311</v>
      </c>
      <c r="E248" s="244">
        <v>1</v>
      </c>
      <c r="F248" s="245" t="s">
        <v>18</v>
      </c>
      <c r="G248" s="25">
        <f t="shared" ref="G248:G265" ca="1" si="47">H248+J248+L248+N248+P248</f>
        <v>200</v>
      </c>
      <c r="H248" s="26">
        <f ca="1">SUMIFS(H$5:H$238,$A$5:$A$238,1,$F$5:$F$238,$F248)</f>
        <v>0</v>
      </c>
      <c r="I248" s="27">
        <f t="shared" ca="1" si="34"/>
        <v>0</v>
      </c>
      <c r="J248" s="26">
        <f ca="1">SUMIFS(J$5:J$238,$A$5:$A$238,1,$F$5:$F$238,$F248)</f>
        <v>0</v>
      </c>
      <c r="K248" s="27">
        <f t="shared" ca="1" si="35"/>
        <v>0</v>
      </c>
      <c r="L248" s="26">
        <f ca="1">SUMIFS(L$5:L$238,$A$5:$A$238,1,$F$5:$F$238,$F248)</f>
        <v>0</v>
      </c>
      <c r="M248" s="27">
        <f t="shared" ca="1" si="36"/>
        <v>0</v>
      </c>
      <c r="N248" s="26">
        <f ca="1">SUMIFS(N$5:N$238,$A$5:$A$238,1,$F$5:$F$238,$F248)</f>
        <v>0</v>
      </c>
      <c r="O248" s="29">
        <f t="shared" ca="1" si="37"/>
        <v>0</v>
      </c>
      <c r="P248" s="26">
        <f ca="1">SUMIFS(P$5:P$238,$A$5:$A$238,1,$F$5:$F$238,$F248)</f>
        <v>200</v>
      </c>
      <c r="Q248" s="27">
        <f t="shared" ca="1" si="38"/>
        <v>100</v>
      </c>
      <c r="R248" s="28">
        <f t="shared" ref="R248:R265" ca="1" si="48">SUM(H248,J248,L248)</f>
        <v>0</v>
      </c>
      <c r="S248" s="27">
        <f t="shared" ca="1" si="39"/>
        <v>0</v>
      </c>
      <c r="T248" s="243"/>
    </row>
    <row r="249" spans="1:20" s="35" customFormat="1" ht="15.75" x14ac:dyDescent="0.2">
      <c r="A249" s="246"/>
      <c r="B249" s="242"/>
      <c r="C249" s="243"/>
      <c r="D249" s="354"/>
      <c r="E249" s="244">
        <v>2</v>
      </c>
      <c r="F249" s="245" t="s">
        <v>1494</v>
      </c>
      <c r="G249" s="25">
        <f t="shared" ca="1" si="47"/>
        <v>200</v>
      </c>
      <c r="H249" s="26">
        <f t="shared" ref="H249:P256" ca="1" si="49">SUMIFS(H$5:H$238,$A$5:$A$238,1,$F$5:$F$238,$F249)</f>
        <v>0</v>
      </c>
      <c r="I249" s="27">
        <f t="shared" ca="1" si="34"/>
        <v>0</v>
      </c>
      <c r="J249" s="26">
        <f t="shared" ca="1" si="49"/>
        <v>0</v>
      </c>
      <c r="K249" s="27">
        <f t="shared" ca="1" si="35"/>
        <v>0</v>
      </c>
      <c r="L249" s="26">
        <f t="shared" ca="1" si="49"/>
        <v>0</v>
      </c>
      <c r="M249" s="27">
        <f t="shared" ca="1" si="36"/>
        <v>0</v>
      </c>
      <c r="N249" s="26">
        <f t="shared" ca="1" si="49"/>
        <v>0</v>
      </c>
      <c r="O249" s="29">
        <f t="shared" ca="1" si="37"/>
        <v>0</v>
      </c>
      <c r="P249" s="26">
        <f t="shared" ca="1" si="49"/>
        <v>200</v>
      </c>
      <c r="Q249" s="27">
        <f t="shared" ca="1" si="38"/>
        <v>100</v>
      </c>
      <c r="R249" s="28">
        <f t="shared" ca="1" si="48"/>
        <v>0</v>
      </c>
      <c r="S249" s="27">
        <f t="shared" ca="1" si="39"/>
        <v>0</v>
      </c>
      <c r="T249" s="243"/>
    </row>
    <row r="250" spans="1:20" s="35" customFormat="1" ht="15.75" x14ac:dyDescent="0.2">
      <c r="A250" s="246"/>
      <c r="B250" s="242"/>
      <c r="C250" s="243"/>
      <c r="D250" s="354"/>
      <c r="E250" s="244">
        <v>3</v>
      </c>
      <c r="F250" s="245" t="s">
        <v>36</v>
      </c>
      <c r="G250" s="25">
        <f t="shared" ca="1" si="47"/>
        <v>200</v>
      </c>
      <c r="H250" s="26">
        <f t="shared" ca="1" si="49"/>
        <v>0</v>
      </c>
      <c r="I250" s="27">
        <f t="shared" ca="1" si="34"/>
        <v>0</v>
      </c>
      <c r="J250" s="26">
        <f t="shared" ca="1" si="49"/>
        <v>0</v>
      </c>
      <c r="K250" s="27">
        <f t="shared" ca="1" si="35"/>
        <v>0</v>
      </c>
      <c r="L250" s="26">
        <f t="shared" ca="1" si="49"/>
        <v>0</v>
      </c>
      <c r="M250" s="27">
        <f t="shared" ca="1" si="36"/>
        <v>0</v>
      </c>
      <c r="N250" s="26">
        <f t="shared" ca="1" si="49"/>
        <v>0</v>
      </c>
      <c r="O250" s="29">
        <f t="shared" ca="1" si="37"/>
        <v>0</v>
      </c>
      <c r="P250" s="26">
        <f t="shared" ca="1" si="49"/>
        <v>200</v>
      </c>
      <c r="Q250" s="27">
        <f t="shared" ca="1" si="38"/>
        <v>100</v>
      </c>
      <c r="R250" s="28">
        <f t="shared" ca="1" si="48"/>
        <v>0</v>
      </c>
      <c r="S250" s="27">
        <f t="shared" ca="1" si="39"/>
        <v>0</v>
      </c>
      <c r="T250" s="243"/>
    </row>
    <row r="251" spans="1:20" s="35" customFormat="1" ht="15.75" x14ac:dyDescent="0.2">
      <c r="A251" s="246"/>
      <c r="B251" s="242"/>
      <c r="C251" s="243"/>
      <c r="D251" s="354"/>
      <c r="E251" s="244">
        <v>4</v>
      </c>
      <c r="F251" s="245" t="s">
        <v>276</v>
      </c>
      <c r="G251" s="25">
        <f t="shared" ca="1" si="47"/>
        <v>200</v>
      </c>
      <c r="H251" s="26">
        <f t="shared" ca="1" si="49"/>
        <v>0</v>
      </c>
      <c r="I251" s="27">
        <f t="shared" ca="1" si="34"/>
        <v>0</v>
      </c>
      <c r="J251" s="26">
        <f t="shared" ca="1" si="49"/>
        <v>0</v>
      </c>
      <c r="K251" s="27">
        <f t="shared" ca="1" si="35"/>
        <v>0</v>
      </c>
      <c r="L251" s="26">
        <f t="shared" ca="1" si="49"/>
        <v>0</v>
      </c>
      <c r="M251" s="27">
        <f t="shared" ca="1" si="36"/>
        <v>0</v>
      </c>
      <c r="N251" s="26">
        <f t="shared" ca="1" si="49"/>
        <v>0</v>
      </c>
      <c r="O251" s="29">
        <f t="shared" ca="1" si="37"/>
        <v>0</v>
      </c>
      <c r="P251" s="26">
        <f t="shared" ca="1" si="49"/>
        <v>200</v>
      </c>
      <c r="Q251" s="27">
        <f t="shared" ca="1" si="38"/>
        <v>100</v>
      </c>
      <c r="R251" s="28">
        <f t="shared" ca="1" si="48"/>
        <v>0</v>
      </c>
      <c r="S251" s="27">
        <f t="shared" ca="1" si="39"/>
        <v>0</v>
      </c>
      <c r="T251" s="243"/>
    </row>
    <row r="252" spans="1:20" s="35" customFormat="1" ht="15.75" x14ac:dyDescent="0.2">
      <c r="A252" s="246"/>
      <c r="B252" s="242"/>
      <c r="C252" s="243"/>
      <c r="D252" s="354"/>
      <c r="E252" s="244">
        <v>1</v>
      </c>
      <c r="F252" s="245" t="s">
        <v>19</v>
      </c>
      <c r="G252" s="25">
        <f t="shared" ca="1" si="47"/>
        <v>141</v>
      </c>
      <c r="H252" s="26">
        <f t="shared" ca="1" si="49"/>
        <v>0</v>
      </c>
      <c r="I252" s="27">
        <f t="shared" ca="1" si="34"/>
        <v>0</v>
      </c>
      <c r="J252" s="26">
        <f t="shared" ca="1" si="49"/>
        <v>0</v>
      </c>
      <c r="K252" s="27">
        <f t="shared" ca="1" si="35"/>
        <v>0</v>
      </c>
      <c r="L252" s="26">
        <f t="shared" ca="1" si="49"/>
        <v>0</v>
      </c>
      <c r="M252" s="27">
        <f t="shared" ca="1" si="36"/>
        <v>0</v>
      </c>
      <c r="N252" s="26">
        <f t="shared" ca="1" si="49"/>
        <v>0</v>
      </c>
      <c r="O252" s="29">
        <f t="shared" ca="1" si="37"/>
        <v>0</v>
      </c>
      <c r="P252" s="26">
        <f t="shared" ca="1" si="49"/>
        <v>141</v>
      </c>
      <c r="Q252" s="27">
        <f t="shared" ca="1" si="38"/>
        <v>100</v>
      </c>
      <c r="R252" s="28">
        <f t="shared" ca="1" si="48"/>
        <v>0</v>
      </c>
      <c r="S252" s="27">
        <f t="shared" ca="1" si="39"/>
        <v>0</v>
      </c>
      <c r="T252" s="243"/>
    </row>
    <row r="253" spans="1:20" s="35" customFormat="1" ht="15.75" x14ac:dyDescent="0.2">
      <c r="A253" s="246"/>
      <c r="B253" s="242"/>
      <c r="C253" s="243"/>
      <c r="D253" s="354"/>
      <c r="E253" s="244">
        <v>3</v>
      </c>
      <c r="F253" s="245" t="s">
        <v>1493</v>
      </c>
      <c r="G253" s="25">
        <f t="shared" ca="1" si="47"/>
        <v>141</v>
      </c>
      <c r="H253" s="26">
        <f t="shared" ca="1" si="49"/>
        <v>0</v>
      </c>
      <c r="I253" s="27">
        <f t="shared" ca="1" si="34"/>
        <v>0</v>
      </c>
      <c r="J253" s="26">
        <f t="shared" ca="1" si="49"/>
        <v>0</v>
      </c>
      <c r="K253" s="27">
        <f t="shared" ca="1" si="35"/>
        <v>0</v>
      </c>
      <c r="L253" s="26">
        <f t="shared" ca="1" si="49"/>
        <v>0</v>
      </c>
      <c r="M253" s="27">
        <f t="shared" ca="1" si="36"/>
        <v>0</v>
      </c>
      <c r="N253" s="26">
        <f t="shared" ca="1" si="49"/>
        <v>0</v>
      </c>
      <c r="O253" s="29">
        <f t="shared" ca="1" si="37"/>
        <v>0</v>
      </c>
      <c r="P253" s="26">
        <f t="shared" ca="1" si="49"/>
        <v>141</v>
      </c>
      <c r="Q253" s="27">
        <f t="shared" ca="1" si="38"/>
        <v>100</v>
      </c>
      <c r="R253" s="28">
        <f t="shared" ca="1" si="48"/>
        <v>0</v>
      </c>
      <c r="S253" s="27">
        <f t="shared" ca="1" si="39"/>
        <v>0</v>
      </c>
      <c r="T253" s="243"/>
    </row>
    <row r="254" spans="1:20" s="35" customFormat="1" ht="15.75" x14ac:dyDescent="0.2">
      <c r="A254" s="246"/>
      <c r="B254" s="242"/>
      <c r="C254" s="243"/>
      <c r="D254" s="354"/>
      <c r="E254" s="244">
        <v>4</v>
      </c>
      <c r="F254" s="245" t="s">
        <v>1495</v>
      </c>
      <c r="G254" s="25">
        <f t="shared" ca="1" si="47"/>
        <v>141</v>
      </c>
      <c r="H254" s="26">
        <f t="shared" ca="1" si="49"/>
        <v>0</v>
      </c>
      <c r="I254" s="27">
        <f t="shared" ca="1" si="34"/>
        <v>0</v>
      </c>
      <c r="J254" s="26">
        <f t="shared" ca="1" si="49"/>
        <v>0</v>
      </c>
      <c r="K254" s="27">
        <f t="shared" ca="1" si="35"/>
        <v>0</v>
      </c>
      <c r="L254" s="26">
        <f t="shared" ca="1" si="49"/>
        <v>0</v>
      </c>
      <c r="M254" s="27">
        <f t="shared" ca="1" si="36"/>
        <v>0</v>
      </c>
      <c r="N254" s="26">
        <f t="shared" ca="1" si="49"/>
        <v>0</v>
      </c>
      <c r="O254" s="29">
        <f t="shared" ca="1" si="37"/>
        <v>0</v>
      </c>
      <c r="P254" s="26">
        <f t="shared" ca="1" si="49"/>
        <v>141</v>
      </c>
      <c r="Q254" s="27">
        <f t="shared" ca="1" si="38"/>
        <v>100</v>
      </c>
      <c r="R254" s="28">
        <f t="shared" ca="1" si="48"/>
        <v>0</v>
      </c>
      <c r="S254" s="27">
        <f t="shared" ca="1" si="39"/>
        <v>0</v>
      </c>
      <c r="T254" s="243"/>
    </row>
    <row r="255" spans="1:20" s="35" customFormat="1" ht="15.75" x14ac:dyDescent="0.2">
      <c r="A255" s="246"/>
      <c r="B255" s="242"/>
      <c r="C255" s="243"/>
      <c r="D255" s="354"/>
      <c r="E255" s="244">
        <v>2</v>
      </c>
      <c r="F255" s="245" t="s">
        <v>23</v>
      </c>
      <c r="G255" s="25">
        <f t="shared" ca="1" si="47"/>
        <v>141</v>
      </c>
      <c r="H255" s="26">
        <f t="shared" ca="1" si="49"/>
        <v>0</v>
      </c>
      <c r="I255" s="27">
        <f t="shared" ca="1" si="34"/>
        <v>0</v>
      </c>
      <c r="J255" s="26">
        <f t="shared" ca="1" si="49"/>
        <v>0</v>
      </c>
      <c r="K255" s="27">
        <f t="shared" ca="1" si="35"/>
        <v>0</v>
      </c>
      <c r="L255" s="26">
        <f t="shared" ca="1" si="49"/>
        <v>0</v>
      </c>
      <c r="M255" s="27">
        <f t="shared" ca="1" si="36"/>
        <v>0</v>
      </c>
      <c r="N255" s="26">
        <f t="shared" ca="1" si="49"/>
        <v>0</v>
      </c>
      <c r="O255" s="29">
        <f t="shared" ca="1" si="37"/>
        <v>0</v>
      </c>
      <c r="P255" s="26">
        <f t="shared" ca="1" si="49"/>
        <v>141</v>
      </c>
      <c r="Q255" s="27">
        <f t="shared" ca="1" si="38"/>
        <v>100</v>
      </c>
      <c r="R255" s="28">
        <f t="shared" ca="1" si="48"/>
        <v>0</v>
      </c>
      <c r="S255" s="27">
        <f t="shared" ca="1" si="39"/>
        <v>0</v>
      </c>
      <c r="T255" s="243"/>
    </row>
    <row r="256" spans="1:20" s="35" customFormat="1" ht="15.75" x14ac:dyDescent="0.2">
      <c r="A256" s="246"/>
      <c r="B256" s="242"/>
      <c r="C256" s="243"/>
      <c r="D256" s="354"/>
      <c r="E256" s="244">
        <v>5</v>
      </c>
      <c r="F256" s="245" t="s">
        <v>1492</v>
      </c>
      <c r="G256" s="25">
        <f t="shared" ca="1" si="47"/>
        <v>141</v>
      </c>
      <c r="H256" s="26">
        <f t="shared" ca="1" si="49"/>
        <v>0</v>
      </c>
      <c r="I256" s="27">
        <f t="shared" ca="1" si="34"/>
        <v>0</v>
      </c>
      <c r="J256" s="26">
        <f t="shared" ca="1" si="49"/>
        <v>0</v>
      </c>
      <c r="K256" s="27">
        <f t="shared" ca="1" si="35"/>
        <v>0</v>
      </c>
      <c r="L256" s="26">
        <f t="shared" ca="1" si="49"/>
        <v>0</v>
      </c>
      <c r="M256" s="27">
        <f t="shared" ca="1" si="36"/>
        <v>0</v>
      </c>
      <c r="N256" s="26">
        <f t="shared" ca="1" si="49"/>
        <v>0</v>
      </c>
      <c r="O256" s="29">
        <f t="shared" ca="1" si="37"/>
        <v>0</v>
      </c>
      <c r="P256" s="26">
        <f t="shared" ca="1" si="49"/>
        <v>141</v>
      </c>
      <c r="Q256" s="27">
        <f t="shared" ca="1" si="38"/>
        <v>100</v>
      </c>
      <c r="R256" s="28">
        <f t="shared" ca="1" si="48"/>
        <v>0</v>
      </c>
      <c r="S256" s="27">
        <f t="shared" ca="1" si="39"/>
        <v>0</v>
      </c>
      <c r="T256" s="243"/>
    </row>
    <row r="257" spans="1:21" s="35" customFormat="1" ht="15.75" x14ac:dyDescent="0.2">
      <c r="A257" s="246"/>
      <c r="B257" s="242"/>
      <c r="C257" s="243"/>
      <c r="D257" s="354" t="s">
        <v>310</v>
      </c>
      <c r="E257" s="244">
        <v>1</v>
      </c>
      <c r="F257" s="245" t="s">
        <v>18</v>
      </c>
      <c r="G257" s="25">
        <f t="shared" ca="1" si="47"/>
        <v>192</v>
      </c>
      <c r="H257" s="26">
        <f ca="1">SUMIFS(H$5:H$238,$A$5:$A$238,0,$F$5:$F$238,$F257)</f>
        <v>0</v>
      </c>
      <c r="I257" s="27">
        <f t="shared" ca="1" si="34"/>
        <v>0</v>
      </c>
      <c r="J257" s="26">
        <f ca="1">SUMIFS(J$5:J$238,$A$5:$A$238,0,$F$5:$F$238,$F257)</f>
        <v>0</v>
      </c>
      <c r="K257" s="27">
        <f t="shared" ca="1" si="35"/>
        <v>0</v>
      </c>
      <c r="L257" s="26">
        <f ca="1">SUMIFS(L$5:L$238,$A$5:$A$238,0,$F$5:$F$238,$F257)</f>
        <v>0</v>
      </c>
      <c r="M257" s="27">
        <f t="shared" ca="1" si="36"/>
        <v>0</v>
      </c>
      <c r="N257" s="26">
        <f ca="1">SUMIFS(N$5:N$238,$A$5:$A$238,0,$F$5:$F$238,$F257)</f>
        <v>0</v>
      </c>
      <c r="O257" s="29">
        <f t="shared" ca="1" si="37"/>
        <v>0</v>
      </c>
      <c r="P257" s="26">
        <f ca="1">SUMIFS(P$5:P$238,$A$5:$A$238,0,$F$5:$F$238,$F257)</f>
        <v>192</v>
      </c>
      <c r="Q257" s="27">
        <f t="shared" ca="1" si="38"/>
        <v>100</v>
      </c>
      <c r="R257" s="28">
        <f t="shared" ca="1" si="48"/>
        <v>0</v>
      </c>
      <c r="S257" s="27">
        <f t="shared" ca="1" si="39"/>
        <v>0</v>
      </c>
      <c r="T257" s="243"/>
    </row>
    <row r="258" spans="1:21" s="35" customFormat="1" ht="15.75" x14ac:dyDescent="0.2">
      <c r="A258" s="246"/>
      <c r="B258" s="242"/>
      <c r="C258" s="243"/>
      <c r="D258" s="354"/>
      <c r="E258" s="244">
        <v>2</v>
      </c>
      <c r="F258" s="245" t="s">
        <v>1494</v>
      </c>
      <c r="G258" s="25">
        <f t="shared" ca="1" si="47"/>
        <v>192</v>
      </c>
      <c r="H258" s="26">
        <f t="shared" ref="H258:P265" ca="1" si="50">SUMIFS(H$5:H$238,$A$5:$A$238,0,$F$5:$F$238,$F258)</f>
        <v>0</v>
      </c>
      <c r="I258" s="27">
        <f t="shared" ca="1" si="34"/>
        <v>0</v>
      </c>
      <c r="J258" s="26">
        <f t="shared" ca="1" si="50"/>
        <v>0</v>
      </c>
      <c r="K258" s="27">
        <f t="shared" ca="1" si="35"/>
        <v>0</v>
      </c>
      <c r="L258" s="26">
        <f t="shared" ca="1" si="50"/>
        <v>0</v>
      </c>
      <c r="M258" s="27">
        <f t="shared" ca="1" si="36"/>
        <v>0</v>
      </c>
      <c r="N258" s="26">
        <f t="shared" ca="1" si="50"/>
        <v>0</v>
      </c>
      <c r="O258" s="29">
        <f t="shared" ca="1" si="37"/>
        <v>0</v>
      </c>
      <c r="P258" s="26">
        <f t="shared" ca="1" si="50"/>
        <v>192</v>
      </c>
      <c r="Q258" s="27">
        <f t="shared" ca="1" si="38"/>
        <v>100</v>
      </c>
      <c r="R258" s="28">
        <f t="shared" ca="1" si="48"/>
        <v>0</v>
      </c>
      <c r="S258" s="27">
        <f t="shared" ca="1" si="39"/>
        <v>0</v>
      </c>
      <c r="T258" s="243"/>
    </row>
    <row r="259" spans="1:21" s="35" customFormat="1" ht="15.75" x14ac:dyDescent="0.2">
      <c r="A259" s="246"/>
      <c r="B259" s="242"/>
      <c r="C259" s="243"/>
      <c r="D259" s="354"/>
      <c r="E259" s="244">
        <v>3</v>
      </c>
      <c r="F259" s="245" t="s">
        <v>36</v>
      </c>
      <c r="G259" s="25">
        <f t="shared" ca="1" si="47"/>
        <v>192</v>
      </c>
      <c r="H259" s="26">
        <f t="shared" ca="1" si="50"/>
        <v>0</v>
      </c>
      <c r="I259" s="27">
        <f t="shared" ca="1" si="34"/>
        <v>0</v>
      </c>
      <c r="J259" s="26">
        <f t="shared" ca="1" si="50"/>
        <v>0</v>
      </c>
      <c r="K259" s="27">
        <f t="shared" ca="1" si="35"/>
        <v>0</v>
      </c>
      <c r="L259" s="26">
        <f t="shared" ca="1" si="50"/>
        <v>0</v>
      </c>
      <c r="M259" s="27">
        <f t="shared" ca="1" si="36"/>
        <v>0</v>
      </c>
      <c r="N259" s="26">
        <f t="shared" ca="1" si="50"/>
        <v>0</v>
      </c>
      <c r="O259" s="29">
        <f t="shared" ca="1" si="37"/>
        <v>0</v>
      </c>
      <c r="P259" s="26">
        <f t="shared" ca="1" si="50"/>
        <v>192</v>
      </c>
      <c r="Q259" s="27">
        <f t="shared" ca="1" si="38"/>
        <v>100</v>
      </c>
      <c r="R259" s="28">
        <f t="shared" ca="1" si="48"/>
        <v>0</v>
      </c>
      <c r="S259" s="27">
        <f t="shared" ca="1" si="39"/>
        <v>0</v>
      </c>
      <c r="T259" s="243"/>
    </row>
    <row r="260" spans="1:21" s="35" customFormat="1" ht="15.75" x14ac:dyDescent="0.2">
      <c r="A260" s="246"/>
      <c r="B260" s="242"/>
      <c r="C260" s="243"/>
      <c r="D260" s="354"/>
      <c r="E260" s="244">
        <v>4</v>
      </c>
      <c r="F260" s="245" t="s">
        <v>276</v>
      </c>
      <c r="G260" s="25">
        <f t="shared" ca="1" si="47"/>
        <v>192</v>
      </c>
      <c r="H260" s="26">
        <f t="shared" ca="1" si="50"/>
        <v>0</v>
      </c>
      <c r="I260" s="27">
        <f t="shared" ca="1" si="34"/>
        <v>0</v>
      </c>
      <c r="J260" s="26">
        <f t="shared" ca="1" si="50"/>
        <v>0</v>
      </c>
      <c r="K260" s="27">
        <f t="shared" ca="1" si="35"/>
        <v>0</v>
      </c>
      <c r="L260" s="26">
        <f t="shared" ca="1" si="50"/>
        <v>0</v>
      </c>
      <c r="M260" s="27">
        <f t="shared" ca="1" si="36"/>
        <v>0</v>
      </c>
      <c r="N260" s="26">
        <f t="shared" ca="1" si="50"/>
        <v>0</v>
      </c>
      <c r="O260" s="29">
        <f t="shared" ca="1" si="37"/>
        <v>0</v>
      </c>
      <c r="P260" s="26">
        <f t="shared" ca="1" si="50"/>
        <v>192</v>
      </c>
      <c r="Q260" s="27">
        <f t="shared" ca="1" si="38"/>
        <v>100</v>
      </c>
      <c r="R260" s="28">
        <f t="shared" ca="1" si="48"/>
        <v>0</v>
      </c>
      <c r="S260" s="27">
        <f t="shared" ca="1" si="39"/>
        <v>0</v>
      </c>
      <c r="T260" s="243"/>
    </row>
    <row r="261" spans="1:21" s="35" customFormat="1" ht="15.75" x14ac:dyDescent="0.2">
      <c r="A261" s="246"/>
      <c r="B261" s="242"/>
      <c r="C261" s="243"/>
      <c r="D261" s="354"/>
      <c r="E261" s="244">
        <v>1</v>
      </c>
      <c r="F261" s="245" t="s">
        <v>19</v>
      </c>
      <c r="G261" s="25">
        <f t="shared" ca="1" si="47"/>
        <v>167</v>
      </c>
      <c r="H261" s="26">
        <f t="shared" ca="1" si="50"/>
        <v>0</v>
      </c>
      <c r="I261" s="27">
        <f t="shared" ca="1" si="34"/>
        <v>0</v>
      </c>
      <c r="J261" s="26">
        <f t="shared" ca="1" si="50"/>
        <v>0</v>
      </c>
      <c r="K261" s="27">
        <f t="shared" ca="1" si="35"/>
        <v>0</v>
      </c>
      <c r="L261" s="26">
        <f t="shared" ca="1" si="50"/>
        <v>0</v>
      </c>
      <c r="M261" s="27">
        <f t="shared" ca="1" si="36"/>
        <v>0</v>
      </c>
      <c r="N261" s="26">
        <f t="shared" ca="1" si="50"/>
        <v>0</v>
      </c>
      <c r="O261" s="29">
        <f t="shared" ca="1" si="37"/>
        <v>0</v>
      </c>
      <c r="P261" s="26">
        <f t="shared" ca="1" si="50"/>
        <v>167</v>
      </c>
      <c r="Q261" s="27">
        <f t="shared" ca="1" si="38"/>
        <v>100</v>
      </c>
      <c r="R261" s="28">
        <f t="shared" ca="1" si="48"/>
        <v>0</v>
      </c>
      <c r="S261" s="27">
        <f t="shared" ca="1" si="39"/>
        <v>0</v>
      </c>
      <c r="T261" s="243"/>
    </row>
    <row r="262" spans="1:21" s="35" customFormat="1" ht="15.75" x14ac:dyDescent="0.2">
      <c r="A262" s="246"/>
      <c r="B262" s="242"/>
      <c r="C262" s="243"/>
      <c r="D262" s="354"/>
      <c r="E262" s="244">
        <v>3</v>
      </c>
      <c r="F262" s="245" t="s">
        <v>1493</v>
      </c>
      <c r="G262" s="25">
        <f t="shared" ca="1" si="47"/>
        <v>167</v>
      </c>
      <c r="H262" s="26">
        <f t="shared" ca="1" si="50"/>
        <v>0</v>
      </c>
      <c r="I262" s="27">
        <f t="shared" ref="I262:I265" ca="1" si="51">H262/G262*100</f>
        <v>0</v>
      </c>
      <c r="J262" s="26">
        <f t="shared" ca="1" si="50"/>
        <v>0</v>
      </c>
      <c r="K262" s="27">
        <f t="shared" ref="K262:K265" ca="1" si="52">J262/G262*100</f>
        <v>0</v>
      </c>
      <c r="L262" s="26">
        <f t="shared" ca="1" si="50"/>
        <v>0</v>
      </c>
      <c r="M262" s="27">
        <f t="shared" ref="M262:M265" ca="1" si="53">L262/G262*100</f>
        <v>0</v>
      </c>
      <c r="N262" s="26">
        <f t="shared" ca="1" si="50"/>
        <v>0</v>
      </c>
      <c r="O262" s="29">
        <f t="shared" ref="O262:O265" ca="1" si="54">N262/G262*100</f>
        <v>0</v>
      </c>
      <c r="P262" s="26">
        <f t="shared" ca="1" si="50"/>
        <v>167</v>
      </c>
      <c r="Q262" s="27">
        <f t="shared" ref="Q262:Q265" ca="1" si="55">P262/G262*100</f>
        <v>100</v>
      </c>
      <c r="R262" s="28">
        <f t="shared" ca="1" si="48"/>
        <v>0</v>
      </c>
      <c r="S262" s="27">
        <f t="shared" ref="S262:S265" ca="1" si="56">R262/G262*100</f>
        <v>0</v>
      </c>
      <c r="T262" s="243"/>
    </row>
    <row r="263" spans="1:21" s="35" customFormat="1" ht="15.75" x14ac:dyDescent="0.2">
      <c r="A263" s="246"/>
      <c r="B263" s="242"/>
      <c r="C263" s="243"/>
      <c r="D263" s="354"/>
      <c r="E263" s="244">
        <v>4</v>
      </c>
      <c r="F263" s="245" t="s">
        <v>1495</v>
      </c>
      <c r="G263" s="25">
        <f t="shared" ca="1" si="47"/>
        <v>167</v>
      </c>
      <c r="H263" s="26">
        <f t="shared" ca="1" si="50"/>
        <v>0</v>
      </c>
      <c r="I263" s="27">
        <f t="shared" ca="1" si="51"/>
        <v>0</v>
      </c>
      <c r="J263" s="26">
        <f t="shared" ca="1" si="50"/>
        <v>0</v>
      </c>
      <c r="K263" s="27">
        <f t="shared" ca="1" si="52"/>
        <v>0</v>
      </c>
      <c r="L263" s="26">
        <f t="shared" ca="1" si="50"/>
        <v>0</v>
      </c>
      <c r="M263" s="27">
        <f t="shared" ca="1" si="53"/>
        <v>0</v>
      </c>
      <c r="N263" s="26">
        <f t="shared" ca="1" si="50"/>
        <v>0</v>
      </c>
      <c r="O263" s="29">
        <f t="shared" ca="1" si="54"/>
        <v>0</v>
      </c>
      <c r="P263" s="26">
        <f t="shared" ca="1" si="50"/>
        <v>167</v>
      </c>
      <c r="Q263" s="27">
        <f t="shared" ca="1" si="55"/>
        <v>100</v>
      </c>
      <c r="R263" s="28">
        <f t="shared" ca="1" si="48"/>
        <v>0</v>
      </c>
      <c r="S263" s="27">
        <f t="shared" ca="1" si="56"/>
        <v>0</v>
      </c>
      <c r="T263" s="243"/>
    </row>
    <row r="264" spans="1:21" s="35" customFormat="1" ht="15.75" x14ac:dyDescent="0.2">
      <c r="A264" s="246"/>
      <c r="B264" s="242"/>
      <c r="C264" s="243"/>
      <c r="D264" s="354"/>
      <c r="E264" s="244">
        <v>2</v>
      </c>
      <c r="F264" s="245" t="s">
        <v>23</v>
      </c>
      <c r="G264" s="25">
        <f t="shared" ca="1" si="47"/>
        <v>167</v>
      </c>
      <c r="H264" s="26">
        <f t="shared" ca="1" si="50"/>
        <v>0</v>
      </c>
      <c r="I264" s="27">
        <f t="shared" ca="1" si="51"/>
        <v>0</v>
      </c>
      <c r="J264" s="26">
        <f t="shared" ca="1" si="50"/>
        <v>0</v>
      </c>
      <c r="K264" s="27">
        <f t="shared" ca="1" si="52"/>
        <v>0</v>
      </c>
      <c r="L264" s="26">
        <f t="shared" ca="1" si="50"/>
        <v>0</v>
      </c>
      <c r="M264" s="27">
        <f t="shared" ca="1" si="53"/>
        <v>0</v>
      </c>
      <c r="N264" s="26">
        <f t="shared" ca="1" si="50"/>
        <v>0</v>
      </c>
      <c r="O264" s="29">
        <f t="shared" ca="1" si="54"/>
        <v>0</v>
      </c>
      <c r="P264" s="26">
        <f t="shared" ca="1" si="50"/>
        <v>167</v>
      </c>
      <c r="Q264" s="27">
        <f t="shared" ca="1" si="55"/>
        <v>100</v>
      </c>
      <c r="R264" s="28">
        <f t="shared" ca="1" si="48"/>
        <v>0</v>
      </c>
      <c r="S264" s="27">
        <f t="shared" ca="1" si="56"/>
        <v>0</v>
      </c>
      <c r="T264" s="243"/>
    </row>
    <row r="265" spans="1:21" s="35" customFormat="1" ht="15.75" x14ac:dyDescent="0.2">
      <c r="A265" s="246"/>
      <c r="B265" s="242"/>
      <c r="C265" s="243"/>
      <c r="D265" s="354"/>
      <c r="E265" s="244">
        <v>5</v>
      </c>
      <c r="F265" s="245" t="s">
        <v>1492</v>
      </c>
      <c r="G265" s="25">
        <f t="shared" ca="1" si="47"/>
        <v>167</v>
      </c>
      <c r="H265" s="26">
        <f t="shared" ca="1" si="50"/>
        <v>0</v>
      </c>
      <c r="I265" s="27">
        <f t="shared" ca="1" si="51"/>
        <v>0</v>
      </c>
      <c r="J265" s="26">
        <f t="shared" ca="1" si="50"/>
        <v>0</v>
      </c>
      <c r="K265" s="27">
        <f t="shared" ca="1" si="52"/>
        <v>0</v>
      </c>
      <c r="L265" s="26">
        <f t="shared" ca="1" si="50"/>
        <v>0</v>
      </c>
      <c r="M265" s="27">
        <f t="shared" ca="1" si="53"/>
        <v>0</v>
      </c>
      <c r="N265" s="26">
        <f t="shared" ca="1" si="50"/>
        <v>0</v>
      </c>
      <c r="O265" s="29">
        <f t="shared" ca="1" si="54"/>
        <v>0</v>
      </c>
      <c r="P265" s="26">
        <f t="shared" ca="1" si="50"/>
        <v>167</v>
      </c>
      <c r="Q265" s="27">
        <f t="shared" ca="1" si="55"/>
        <v>100</v>
      </c>
      <c r="R265" s="28">
        <f t="shared" ca="1" si="48"/>
        <v>0</v>
      </c>
      <c r="S265" s="27">
        <f t="shared" ca="1" si="56"/>
        <v>0</v>
      </c>
      <c r="T265" s="243"/>
    </row>
    <row r="266" spans="1:21" ht="9.75" customHeight="1" x14ac:dyDescent="0.2">
      <c r="A266" s="235"/>
      <c r="B266" s="235"/>
      <c r="C266" s="235"/>
      <c r="D266" s="346" t="s">
        <v>1498</v>
      </c>
      <c r="E266" s="235"/>
      <c r="F266" s="252" t="s">
        <v>18</v>
      </c>
      <c r="G266" s="253">
        <f ca="1">SUMIF($F$239:$F$265,F239,$G$239:$G$265)</f>
        <v>491</v>
      </c>
      <c r="H266" s="235"/>
      <c r="I266" s="235"/>
      <c r="J266" s="235"/>
      <c r="K266" s="235"/>
      <c r="L266" s="235"/>
      <c r="M266" s="235"/>
      <c r="N266" s="235"/>
      <c r="O266" s="235"/>
      <c r="P266" s="235"/>
      <c r="Q266" s="235"/>
      <c r="R266" s="235"/>
      <c r="S266" s="235"/>
      <c r="T266" s="235"/>
      <c r="U266" s="34"/>
    </row>
    <row r="267" spans="1:21" x14ac:dyDescent="0.2">
      <c r="A267" s="235"/>
      <c r="B267" s="235"/>
      <c r="C267" s="235"/>
      <c r="D267" s="347"/>
      <c r="E267" s="235"/>
      <c r="F267" s="252" t="s">
        <v>1494</v>
      </c>
      <c r="G267" s="253">
        <f t="shared" ref="G267:G274" ca="1" si="57">SUMIF($F$239:$F$265,F240,$G$239:$G$265)</f>
        <v>491</v>
      </c>
      <c r="H267" s="235"/>
      <c r="I267" s="235"/>
      <c r="J267" s="235"/>
      <c r="K267" s="235"/>
      <c r="L267" s="235"/>
      <c r="M267" s="235"/>
      <c r="N267" s="235"/>
      <c r="O267" s="235"/>
      <c r="P267" s="235"/>
      <c r="Q267" s="235"/>
      <c r="R267" s="235"/>
      <c r="S267" s="235"/>
      <c r="T267" s="235"/>
      <c r="U267" s="34"/>
    </row>
    <row r="268" spans="1:21" x14ac:dyDescent="0.2">
      <c r="A268" s="235"/>
      <c r="B268" s="235"/>
      <c r="C268" s="235"/>
      <c r="D268" s="347"/>
      <c r="E268" s="235"/>
      <c r="F268" s="252" t="s">
        <v>36</v>
      </c>
      <c r="G268" s="253">
        <f t="shared" ca="1" si="57"/>
        <v>491</v>
      </c>
      <c r="H268" s="235"/>
      <c r="I268" s="235"/>
      <c r="J268" s="235"/>
      <c r="K268" s="235"/>
      <c r="L268" s="235"/>
      <c r="M268" s="235"/>
      <c r="N268" s="235"/>
      <c r="O268" s="235"/>
      <c r="P268" s="235"/>
      <c r="Q268" s="235"/>
      <c r="R268" s="349" t="s">
        <v>1497</v>
      </c>
      <c r="S268" s="349"/>
      <c r="T268" s="349"/>
      <c r="U268" s="34"/>
    </row>
    <row r="269" spans="1:21" x14ac:dyDescent="0.2">
      <c r="A269" s="235"/>
      <c r="B269" s="235"/>
      <c r="C269" s="235"/>
      <c r="D269" s="347"/>
      <c r="E269" s="235"/>
      <c r="F269" s="252" t="s">
        <v>276</v>
      </c>
      <c r="G269" s="253">
        <f t="shared" ca="1" si="57"/>
        <v>491</v>
      </c>
      <c r="H269" s="235"/>
      <c r="I269" s="235"/>
      <c r="J269" s="235"/>
      <c r="K269" s="235"/>
      <c r="L269" s="235"/>
      <c r="M269" s="235"/>
      <c r="N269" s="235"/>
      <c r="O269" s="235"/>
      <c r="P269" s="235"/>
      <c r="Q269" s="235"/>
      <c r="R269" s="235"/>
      <c r="S269" s="235"/>
      <c r="T269" s="235"/>
      <c r="U269" s="34"/>
    </row>
    <row r="270" spans="1:21" x14ac:dyDescent="0.2">
      <c r="A270" s="235"/>
      <c r="B270" s="235"/>
      <c r="C270" s="235"/>
      <c r="D270" s="347"/>
      <c r="E270" s="235"/>
      <c r="F270" s="252" t="s">
        <v>19</v>
      </c>
      <c r="G270" s="253">
        <f t="shared" ca="1" si="57"/>
        <v>308</v>
      </c>
      <c r="H270" s="235"/>
      <c r="I270" s="235"/>
      <c r="J270" s="235"/>
      <c r="K270" s="235"/>
      <c r="L270" s="235"/>
      <c r="M270" s="235"/>
      <c r="N270" s="235"/>
      <c r="O270" s="235"/>
      <c r="P270" s="235"/>
      <c r="Q270" s="235"/>
      <c r="R270" s="235"/>
      <c r="S270" s="235"/>
      <c r="T270" s="235"/>
      <c r="U270" s="34"/>
    </row>
    <row r="271" spans="1:21" x14ac:dyDescent="0.2">
      <c r="A271" s="235"/>
      <c r="B271" s="235"/>
      <c r="C271" s="235"/>
      <c r="D271" s="347"/>
      <c r="E271" s="235"/>
      <c r="F271" s="252" t="s">
        <v>1493</v>
      </c>
      <c r="G271" s="253">
        <f t="shared" ca="1" si="57"/>
        <v>308</v>
      </c>
      <c r="H271" s="235"/>
      <c r="I271" s="235"/>
      <c r="J271" s="235"/>
      <c r="K271" s="235"/>
      <c r="L271" s="235"/>
      <c r="M271" s="235"/>
      <c r="N271" s="235"/>
      <c r="O271" s="235"/>
      <c r="P271" s="235"/>
      <c r="Q271" s="235"/>
      <c r="R271" s="235"/>
      <c r="S271" s="235"/>
      <c r="T271" s="235"/>
      <c r="U271" s="34"/>
    </row>
    <row r="272" spans="1:21" x14ac:dyDescent="0.2">
      <c r="A272" s="235"/>
      <c r="B272" s="235"/>
      <c r="C272" s="235"/>
      <c r="D272" s="347"/>
      <c r="E272" s="235"/>
      <c r="F272" s="252" t="s">
        <v>1495</v>
      </c>
      <c r="G272" s="253">
        <f t="shared" ca="1" si="57"/>
        <v>308</v>
      </c>
      <c r="H272" s="235"/>
      <c r="I272" s="235"/>
      <c r="J272" s="89"/>
      <c r="K272" s="235"/>
      <c r="L272" s="235"/>
      <c r="M272" s="235"/>
      <c r="N272" s="235"/>
      <c r="O272" s="235"/>
      <c r="P272" s="235"/>
      <c r="Q272" s="235"/>
      <c r="R272" s="235"/>
      <c r="S272" s="235"/>
      <c r="T272" s="235"/>
      <c r="U272" s="34"/>
    </row>
    <row r="273" spans="1:21" ht="18.75" x14ac:dyDescent="0.3">
      <c r="A273" s="235"/>
      <c r="B273" s="235"/>
      <c r="C273" s="235"/>
      <c r="D273" s="347"/>
      <c r="E273" s="235"/>
      <c r="F273" s="252" t="s">
        <v>23</v>
      </c>
      <c r="G273" s="253">
        <f t="shared" ca="1" si="57"/>
        <v>308</v>
      </c>
      <c r="H273" s="235"/>
      <c r="I273" s="235"/>
      <c r="J273" s="235"/>
      <c r="K273" s="235"/>
      <c r="L273" s="235"/>
      <c r="M273" s="235"/>
      <c r="N273" s="235"/>
      <c r="O273" s="235"/>
      <c r="P273" s="235"/>
      <c r="Q273" s="235"/>
      <c r="R273" s="348" t="s">
        <v>1496</v>
      </c>
      <c r="S273" s="348"/>
      <c r="T273" s="348"/>
      <c r="U273" s="34"/>
    </row>
    <row r="274" spans="1:21" x14ac:dyDescent="0.2">
      <c r="A274" s="235"/>
      <c r="B274" s="235"/>
      <c r="C274" s="235"/>
      <c r="D274" s="347"/>
      <c r="E274" s="235"/>
      <c r="F274" s="252" t="s">
        <v>1492</v>
      </c>
      <c r="G274" s="253">
        <f t="shared" ca="1" si="57"/>
        <v>308</v>
      </c>
      <c r="H274" s="235"/>
      <c r="I274" s="235"/>
      <c r="J274" s="235"/>
      <c r="K274" s="235"/>
      <c r="L274" s="235"/>
      <c r="M274" s="235"/>
      <c r="N274" s="235"/>
      <c r="O274" s="235"/>
      <c r="P274" s="235"/>
      <c r="Q274" s="235"/>
      <c r="R274" s="235"/>
      <c r="S274" s="235"/>
      <c r="T274" s="235"/>
      <c r="U274" s="34"/>
    </row>
    <row r="275" spans="1:21" x14ac:dyDescent="0.2">
      <c r="C275" s="34"/>
      <c r="D275" s="34"/>
      <c r="E275" s="34"/>
      <c r="F275" s="34"/>
      <c r="G275" s="34"/>
      <c r="H275" s="34"/>
      <c r="I275" s="34"/>
      <c r="J275" s="34"/>
      <c r="K275" s="34"/>
      <c r="L275" s="34"/>
      <c r="M275" s="34"/>
      <c r="N275" s="34"/>
      <c r="O275" s="34"/>
      <c r="P275" s="34"/>
      <c r="Q275" s="34"/>
      <c r="R275" s="34"/>
      <c r="S275" s="34"/>
      <c r="U275" s="34"/>
    </row>
    <row r="276" spans="1:21" x14ac:dyDescent="0.2">
      <c r="C276" s="34"/>
      <c r="D276" s="34"/>
      <c r="E276" s="34"/>
      <c r="F276" s="34"/>
      <c r="G276" s="34"/>
      <c r="H276" s="34"/>
      <c r="I276" s="34"/>
      <c r="J276" s="34"/>
      <c r="K276" s="34"/>
      <c r="L276" s="34"/>
      <c r="M276" s="34"/>
      <c r="N276" s="34"/>
      <c r="O276" s="34"/>
      <c r="P276" s="34"/>
      <c r="Q276" s="34"/>
      <c r="R276" s="34"/>
      <c r="S276" s="34"/>
      <c r="U276" s="34"/>
    </row>
    <row r="277" spans="1:21" x14ac:dyDescent="0.2">
      <c r="C277" s="34"/>
      <c r="D277" s="34"/>
      <c r="E277" s="34"/>
      <c r="F277" s="34"/>
      <c r="G277" s="34"/>
      <c r="H277" s="34"/>
      <c r="I277" s="34"/>
      <c r="J277" s="34"/>
      <c r="K277" s="34"/>
      <c r="L277" s="34"/>
      <c r="M277" s="34"/>
      <c r="N277" s="34"/>
      <c r="O277" s="34"/>
      <c r="P277" s="34"/>
      <c r="Q277" s="34"/>
      <c r="R277" s="34"/>
      <c r="S277" s="34"/>
      <c r="U277" s="34"/>
    </row>
    <row r="278" spans="1:21" x14ac:dyDescent="0.2">
      <c r="C278" s="34"/>
      <c r="D278" s="34"/>
      <c r="E278" s="34"/>
      <c r="F278" s="34"/>
      <c r="G278" s="34"/>
      <c r="H278" s="34"/>
      <c r="I278" s="34"/>
      <c r="J278" s="34"/>
      <c r="K278" s="34"/>
      <c r="L278" s="34"/>
      <c r="M278" s="34"/>
      <c r="N278" s="34"/>
      <c r="O278" s="34"/>
      <c r="P278" s="34"/>
      <c r="Q278" s="34"/>
      <c r="R278" s="34"/>
      <c r="S278" s="34"/>
      <c r="U278" s="34"/>
    </row>
    <row r="279" spans="1:21" x14ac:dyDescent="0.2">
      <c r="C279" s="34"/>
      <c r="D279" s="34"/>
      <c r="E279" s="34"/>
      <c r="F279" s="34"/>
      <c r="G279" s="34"/>
      <c r="H279" s="34"/>
      <c r="I279" s="34"/>
      <c r="J279" s="34"/>
      <c r="K279" s="34"/>
      <c r="L279" s="34"/>
      <c r="M279" s="34"/>
      <c r="N279" s="34"/>
      <c r="O279" s="34"/>
      <c r="P279" s="34"/>
      <c r="Q279" s="34"/>
      <c r="R279" s="34"/>
      <c r="S279" s="34"/>
      <c r="U279" s="34"/>
    </row>
    <row r="280" spans="1:21" x14ac:dyDescent="0.2">
      <c r="C280" s="34"/>
      <c r="D280" s="34"/>
      <c r="E280" s="34"/>
      <c r="F280" s="34"/>
      <c r="G280" s="34"/>
      <c r="H280" s="34"/>
      <c r="I280" s="34"/>
      <c r="J280" s="34"/>
      <c r="K280" s="34"/>
      <c r="L280" s="34"/>
      <c r="M280" s="34"/>
      <c r="N280" s="34"/>
      <c r="O280" s="34"/>
      <c r="P280" s="34"/>
      <c r="Q280" s="34"/>
      <c r="R280" s="34"/>
      <c r="S280" s="34"/>
      <c r="U280" s="34"/>
    </row>
    <row r="281" spans="1:21" x14ac:dyDescent="0.2">
      <c r="C281" s="34"/>
      <c r="D281" s="34"/>
      <c r="E281" s="34"/>
      <c r="F281" s="34"/>
      <c r="G281" s="34"/>
      <c r="H281" s="34"/>
      <c r="I281" s="34"/>
      <c r="J281" s="34"/>
      <c r="K281" s="34"/>
      <c r="L281" s="34"/>
      <c r="M281" s="34"/>
      <c r="N281" s="34"/>
      <c r="O281" s="34"/>
      <c r="P281" s="34"/>
      <c r="Q281" s="34"/>
      <c r="R281" s="34"/>
      <c r="S281" s="34"/>
      <c r="U281" s="34"/>
    </row>
    <row r="282" spans="1:21" x14ac:dyDescent="0.2">
      <c r="C282" s="34"/>
      <c r="D282" s="34"/>
      <c r="E282" s="34"/>
      <c r="F282" s="34"/>
      <c r="G282" s="34"/>
      <c r="H282" s="34"/>
      <c r="I282" s="34"/>
      <c r="J282" s="34"/>
      <c r="K282" s="34"/>
      <c r="L282" s="34"/>
      <c r="M282" s="34"/>
      <c r="N282" s="34"/>
      <c r="O282" s="34"/>
      <c r="P282" s="34"/>
      <c r="Q282" s="34"/>
      <c r="R282" s="34"/>
      <c r="S282" s="34"/>
      <c r="U282" s="34"/>
    </row>
    <row r="283" spans="1:21" x14ac:dyDescent="0.2">
      <c r="C283" s="34"/>
      <c r="D283" s="34"/>
      <c r="E283" s="34"/>
      <c r="F283" s="34"/>
      <c r="G283" s="34"/>
      <c r="H283" s="34"/>
      <c r="I283" s="34"/>
      <c r="J283" s="34"/>
      <c r="K283" s="34"/>
      <c r="L283" s="34"/>
      <c r="M283" s="34"/>
      <c r="N283" s="34"/>
      <c r="O283" s="34"/>
      <c r="P283" s="34"/>
      <c r="Q283" s="34"/>
      <c r="R283" s="34"/>
      <c r="S283" s="34"/>
      <c r="U283" s="34"/>
    </row>
    <row r="284" spans="1:21" x14ac:dyDescent="0.2">
      <c r="C284" s="34"/>
      <c r="D284" s="34"/>
      <c r="E284" s="34"/>
      <c r="F284" s="34"/>
      <c r="G284" s="34"/>
      <c r="H284" s="34"/>
      <c r="I284" s="34"/>
      <c r="J284" s="34"/>
      <c r="K284" s="34"/>
      <c r="L284" s="34"/>
      <c r="M284" s="34"/>
      <c r="N284" s="34"/>
      <c r="O284" s="34"/>
      <c r="P284" s="34"/>
      <c r="Q284" s="34"/>
      <c r="R284" s="34"/>
      <c r="S284" s="34"/>
      <c r="U284" s="34"/>
    </row>
    <row r="285" spans="1:21" x14ac:dyDescent="0.2">
      <c r="C285" s="34"/>
      <c r="D285" s="34"/>
      <c r="E285" s="34"/>
      <c r="F285" s="34"/>
      <c r="G285" s="34"/>
      <c r="H285" s="34"/>
      <c r="I285" s="34"/>
      <c r="J285" s="34"/>
      <c r="K285" s="34"/>
      <c r="L285" s="34"/>
      <c r="M285" s="34"/>
      <c r="N285" s="34"/>
      <c r="O285" s="34"/>
      <c r="P285" s="34"/>
      <c r="Q285" s="34"/>
      <c r="R285" s="34"/>
      <c r="S285" s="34"/>
      <c r="U285" s="34"/>
    </row>
    <row r="286" spans="1:21" x14ac:dyDescent="0.2">
      <c r="C286" s="34"/>
      <c r="D286" s="34"/>
      <c r="E286" s="34"/>
      <c r="F286" s="34"/>
      <c r="G286" s="34"/>
      <c r="H286" s="34"/>
      <c r="I286" s="34"/>
      <c r="J286" s="34"/>
      <c r="K286" s="34"/>
      <c r="L286" s="34"/>
      <c r="M286" s="34"/>
      <c r="N286" s="34"/>
      <c r="O286" s="34"/>
      <c r="P286" s="34"/>
      <c r="Q286" s="34"/>
      <c r="R286" s="34"/>
      <c r="S286" s="34"/>
      <c r="U286" s="34"/>
    </row>
    <row r="287" spans="1:21" x14ac:dyDescent="0.2">
      <c r="C287" s="34"/>
      <c r="D287" s="34"/>
      <c r="E287" s="34"/>
      <c r="F287" s="34"/>
      <c r="G287" s="34"/>
      <c r="H287" s="34"/>
      <c r="I287" s="34"/>
      <c r="J287" s="34"/>
      <c r="K287" s="34"/>
      <c r="L287" s="34"/>
      <c r="M287" s="34"/>
      <c r="N287" s="34"/>
      <c r="O287" s="34"/>
      <c r="P287" s="34"/>
      <c r="Q287" s="34"/>
      <c r="R287" s="34"/>
      <c r="S287" s="34"/>
      <c r="U287" s="34"/>
    </row>
    <row r="288" spans="1:21" x14ac:dyDescent="0.2">
      <c r="C288" s="34"/>
      <c r="D288" s="34"/>
      <c r="E288" s="34"/>
      <c r="F288" s="34"/>
      <c r="G288" s="34"/>
      <c r="H288" s="34"/>
      <c r="I288" s="34"/>
      <c r="J288" s="34"/>
      <c r="K288" s="34"/>
      <c r="L288" s="34"/>
      <c r="M288" s="34"/>
      <c r="N288" s="34"/>
      <c r="O288" s="34"/>
      <c r="P288" s="34"/>
      <c r="Q288" s="34"/>
      <c r="R288" s="34"/>
      <c r="S288" s="34"/>
      <c r="U288" s="34"/>
    </row>
    <row r="289" spans="3:21" x14ac:dyDescent="0.2">
      <c r="C289" s="34"/>
      <c r="D289" s="34"/>
      <c r="E289" s="34"/>
      <c r="F289" s="34"/>
      <c r="G289" s="34"/>
      <c r="H289" s="34"/>
      <c r="I289" s="34"/>
      <c r="J289" s="34"/>
      <c r="K289" s="34"/>
      <c r="L289" s="34"/>
      <c r="M289" s="34"/>
      <c r="N289" s="34"/>
      <c r="O289" s="34"/>
      <c r="P289" s="34"/>
      <c r="Q289" s="34"/>
      <c r="R289" s="34"/>
      <c r="S289" s="34"/>
      <c r="U289" s="34"/>
    </row>
    <row r="290" spans="3:21" x14ac:dyDescent="0.2">
      <c r="C290" s="34"/>
      <c r="D290" s="34"/>
      <c r="E290" s="34"/>
      <c r="F290" s="34"/>
      <c r="G290" s="34"/>
      <c r="H290" s="34"/>
      <c r="I290" s="34"/>
      <c r="J290" s="34"/>
      <c r="K290" s="34"/>
      <c r="L290" s="34"/>
      <c r="M290" s="34"/>
      <c r="N290" s="34"/>
      <c r="O290" s="34"/>
      <c r="P290" s="34"/>
      <c r="Q290" s="34"/>
      <c r="R290" s="34"/>
      <c r="S290" s="34"/>
      <c r="U290" s="34"/>
    </row>
    <row r="291" spans="3:21" x14ac:dyDescent="0.2">
      <c r="C291" s="34"/>
      <c r="D291" s="34"/>
      <c r="E291" s="34"/>
      <c r="F291" s="34"/>
      <c r="G291" s="34"/>
      <c r="H291" s="34"/>
      <c r="I291" s="34"/>
      <c r="J291" s="34"/>
      <c r="K291" s="34"/>
      <c r="L291" s="34"/>
      <c r="M291" s="34"/>
      <c r="N291" s="34"/>
      <c r="O291" s="34"/>
      <c r="P291" s="34"/>
      <c r="Q291" s="34"/>
      <c r="R291" s="34"/>
      <c r="S291" s="34"/>
      <c r="U291" s="34"/>
    </row>
    <row r="292" spans="3:21" x14ac:dyDescent="0.2">
      <c r="C292" s="34"/>
      <c r="D292" s="34"/>
      <c r="E292" s="34"/>
      <c r="F292" s="34"/>
      <c r="G292" s="34"/>
      <c r="H292" s="34"/>
      <c r="I292" s="34"/>
      <c r="J292" s="34"/>
      <c r="K292" s="34"/>
      <c r="L292" s="34"/>
      <c r="M292" s="34"/>
      <c r="N292" s="34"/>
      <c r="O292" s="34"/>
      <c r="P292" s="34"/>
      <c r="Q292" s="34"/>
      <c r="R292" s="34"/>
      <c r="S292" s="34"/>
      <c r="U292" s="34"/>
    </row>
    <row r="293" spans="3:21" x14ac:dyDescent="0.2">
      <c r="C293" s="34"/>
      <c r="D293" s="34"/>
      <c r="E293" s="34"/>
      <c r="F293" s="34"/>
      <c r="G293" s="34"/>
      <c r="H293" s="34"/>
      <c r="I293" s="34"/>
      <c r="J293" s="34"/>
      <c r="K293" s="34"/>
      <c r="L293" s="34"/>
      <c r="M293" s="34"/>
      <c r="N293" s="34"/>
      <c r="O293" s="34"/>
      <c r="P293" s="34"/>
      <c r="Q293" s="34"/>
      <c r="R293" s="34"/>
      <c r="S293" s="34"/>
      <c r="U293" s="34"/>
    </row>
    <row r="294" spans="3:21" x14ac:dyDescent="0.2">
      <c r="C294" s="34"/>
      <c r="D294" s="34"/>
      <c r="E294" s="34"/>
      <c r="F294" s="34"/>
      <c r="G294" s="34"/>
      <c r="H294" s="34"/>
      <c r="I294" s="34"/>
      <c r="J294" s="34"/>
      <c r="K294" s="34"/>
      <c r="L294" s="34"/>
      <c r="M294" s="34"/>
      <c r="N294" s="34"/>
      <c r="O294" s="34"/>
      <c r="P294" s="34"/>
      <c r="Q294" s="34"/>
      <c r="R294" s="34"/>
      <c r="S294" s="34"/>
      <c r="U294" s="34"/>
    </row>
    <row r="295" spans="3:21" x14ac:dyDescent="0.2">
      <c r="C295" s="34"/>
      <c r="D295" s="34"/>
      <c r="E295" s="34"/>
      <c r="F295" s="34"/>
      <c r="G295" s="34"/>
      <c r="H295" s="34"/>
      <c r="I295" s="34"/>
      <c r="J295" s="34"/>
      <c r="K295" s="34"/>
      <c r="L295" s="34"/>
      <c r="M295" s="34"/>
      <c r="N295" s="34"/>
      <c r="O295" s="34"/>
      <c r="P295" s="34"/>
      <c r="Q295" s="34"/>
      <c r="R295" s="34"/>
      <c r="S295" s="34"/>
      <c r="U295" s="34"/>
    </row>
    <row r="296" spans="3:21" x14ac:dyDescent="0.2">
      <c r="C296" s="34"/>
      <c r="D296" s="34"/>
      <c r="E296" s="34"/>
      <c r="F296" s="34"/>
      <c r="G296" s="34"/>
      <c r="H296" s="34"/>
      <c r="I296" s="34"/>
      <c r="J296" s="34"/>
      <c r="K296" s="34"/>
      <c r="L296" s="34"/>
      <c r="M296" s="34"/>
      <c r="N296" s="34"/>
      <c r="O296" s="34"/>
      <c r="P296" s="34"/>
      <c r="Q296" s="34"/>
      <c r="R296" s="34"/>
      <c r="S296" s="34"/>
      <c r="U296" s="34"/>
    </row>
    <row r="297" spans="3:21" x14ac:dyDescent="0.2">
      <c r="C297" s="34"/>
      <c r="D297" s="34"/>
      <c r="E297" s="34"/>
      <c r="F297" s="34"/>
      <c r="G297" s="34"/>
      <c r="H297" s="34"/>
      <c r="I297" s="34"/>
      <c r="J297" s="34"/>
      <c r="K297" s="34"/>
      <c r="L297" s="34"/>
      <c r="M297" s="34"/>
      <c r="N297" s="34"/>
      <c r="O297" s="34"/>
      <c r="P297" s="34"/>
      <c r="Q297" s="34"/>
      <c r="R297" s="34"/>
      <c r="S297" s="34"/>
      <c r="U297" s="34"/>
    </row>
    <row r="298" spans="3:21" x14ac:dyDescent="0.2">
      <c r="C298" s="34"/>
      <c r="D298" s="34"/>
      <c r="E298" s="34"/>
      <c r="F298" s="34"/>
      <c r="G298" s="34"/>
      <c r="H298" s="34"/>
      <c r="I298" s="34"/>
      <c r="J298" s="34"/>
      <c r="K298" s="34"/>
      <c r="L298" s="34"/>
      <c r="M298" s="34"/>
      <c r="N298" s="34"/>
      <c r="O298" s="34"/>
      <c r="P298" s="34"/>
      <c r="Q298" s="34"/>
      <c r="R298" s="34"/>
      <c r="S298" s="34"/>
      <c r="U298" s="34"/>
    </row>
    <row r="299" spans="3:21" x14ac:dyDescent="0.2">
      <c r="C299" s="34"/>
      <c r="D299" s="34"/>
      <c r="E299" s="34"/>
      <c r="F299" s="34"/>
      <c r="G299" s="34"/>
      <c r="H299" s="34"/>
      <c r="I299" s="34"/>
      <c r="J299" s="34"/>
      <c r="K299" s="34"/>
      <c r="L299" s="34"/>
      <c r="M299" s="34"/>
      <c r="N299" s="34"/>
      <c r="O299" s="34"/>
      <c r="P299" s="34"/>
      <c r="Q299" s="34"/>
      <c r="R299" s="34"/>
      <c r="S299" s="34"/>
      <c r="U299" s="34"/>
    </row>
    <row r="300" spans="3:21" x14ac:dyDescent="0.2">
      <c r="C300" s="34"/>
      <c r="D300" s="34"/>
      <c r="E300" s="34"/>
      <c r="F300" s="34"/>
      <c r="G300" s="34"/>
      <c r="H300" s="34"/>
      <c r="I300" s="34"/>
      <c r="J300" s="34"/>
      <c r="K300" s="34"/>
      <c r="L300" s="34"/>
      <c r="M300" s="34"/>
      <c r="N300" s="34"/>
      <c r="O300" s="34"/>
      <c r="P300" s="34"/>
      <c r="Q300" s="34"/>
      <c r="R300" s="34"/>
      <c r="S300" s="34"/>
      <c r="U300" s="34"/>
    </row>
    <row r="301" spans="3:21" x14ac:dyDescent="0.2">
      <c r="C301" s="34"/>
      <c r="D301" s="34"/>
      <c r="E301" s="34"/>
      <c r="F301" s="34"/>
      <c r="G301" s="34"/>
      <c r="H301" s="34"/>
      <c r="I301" s="34"/>
      <c r="J301" s="34"/>
      <c r="K301" s="34"/>
      <c r="L301" s="34"/>
      <c r="M301" s="34"/>
      <c r="N301" s="34"/>
      <c r="O301" s="34"/>
      <c r="P301" s="34"/>
      <c r="Q301" s="34"/>
      <c r="R301" s="34"/>
      <c r="S301" s="34"/>
      <c r="U301" s="34"/>
    </row>
    <row r="302" spans="3:21" x14ac:dyDescent="0.2">
      <c r="C302" s="34"/>
      <c r="D302" s="34"/>
      <c r="E302" s="34"/>
      <c r="F302" s="34"/>
      <c r="G302" s="34"/>
      <c r="H302" s="34"/>
      <c r="I302" s="34"/>
      <c r="J302" s="34"/>
      <c r="K302" s="34"/>
      <c r="L302" s="34"/>
      <c r="M302" s="34"/>
      <c r="N302" s="34"/>
      <c r="O302" s="34"/>
      <c r="P302" s="34"/>
      <c r="Q302" s="34"/>
      <c r="R302" s="34"/>
      <c r="S302" s="34"/>
      <c r="U302" s="34"/>
    </row>
    <row r="303" spans="3:21" x14ac:dyDescent="0.2">
      <c r="C303" s="34"/>
      <c r="D303" s="34"/>
      <c r="E303" s="34"/>
      <c r="F303" s="34"/>
      <c r="G303" s="34"/>
      <c r="H303" s="34"/>
      <c r="I303" s="34"/>
      <c r="J303" s="34"/>
      <c r="K303" s="34"/>
      <c r="L303" s="34"/>
      <c r="M303" s="34"/>
      <c r="N303" s="34"/>
      <c r="O303" s="34"/>
      <c r="P303" s="34"/>
      <c r="Q303" s="34"/>
      <c r="R303" s="34"/>
      <c r="S303" s="34"/>
      <c r="U303" s="34"/>
    </row>
    <row r="304" spans="3:21" x14ac:dyDescent="0.2">
      <c r="C304" s="34"/>
      <c r="D304" s="34"/>
      <c r="E304" s="34"/>
      <c r="F304" s="34"/>
      <c r="G304" s="34"/>
      <c r="H304" s="34"/>
      <c r="I304" s="34"/>
      <c r="J304" s="34"/>
      <c r="K304" s="34"/>
      <c r="L304" s="34"/>
      <c r="M304" s="34"/>
      <c r="N304" s="34"/>
      <c r="O304" s="34"/>
      <c r="P304" s="34"/>
      <c r="Q304" s="34"/>
      <c r="R304" s="34"/>
      <c r="S304" s="34"/>
      <c r="U304" s="34"/>
    </row>
    <row r="305" spans="3:21" x14ac:dyDescent="0.2">
      <c r="C305" s="34"/>
      <c r="D305" s="34"/>
      <c r="E305" s="34"/>
      <c r="F305" s="34"/>
      <c r="G305" s="34"/>
      <c r="H305" s="34"/>
      <c r="I305" s="34"/>
      <c r="J305" s="34"/>
      <c r="K305" s="34"/>
      <c r="L305" s="34"/>
      <c r="M305" s="34"/>
      <c r="N305" s="34"/>
      <c r="O305" s="34"/>
      <c r="P305" s="34"/>
      <c r="Q305" s="34"/>
      <c r="R305" s="34"/>
      <c r="S305" s="34"/>
      <c r="U305" s="34"/>
    </row>
    <row r="306" spans="3:21" x14ac:dyDescent="0.2">
      <c r="C306" s="34"/>
      <c r="D306" s="34"/>
      <c r="E306" s="34"/>
      <c r="F306" s="34"/>
      <c r="G306" s="34"/>
      <c r="H306" s="34"/>
      <c r="I306" s="34"/>
      <c r="J306" s="34"/>
      <c r="K306" s="34"/>
      <c r="L306" s="34"/>
      <c r="M306" s="34"/>
      <c r="N306" s="34"/>
      <c r="O306" s="34"/>
      <c r="P306" s="34"/>
      <c r="Q306" s="34"/>
      <c r="R306" s="34"/>
      <c r="S306" s="34"/>
      <c r="U306" s="34"/>
    </row>
    <row r="307" spans="3:21" x14ac:dyDescent="0.2">
      <c r="C307" s="34"/>
      <c r="D307" s="34"/>
      <c r="E307" s="34"/>
      <c r="F307" s="34"/>
      <c r="G307" s="34"/>
      <c r="H307" s="34"/>
      <c r="I307" s="34"/>
      <c r="J307" s="34"/>
      <c r="K307" s="34"/>
      <c r="L307" s="34"/>
      <c r="M307" s="34"/>
      <c r="N307" s="34"/>
      <c r="O307" s="34"/>
      <c r="P307" s="34"/>
      <c r="Q307" s="34"/>
      <c r="R307" s="34"/>
      <c r="S307" s="34"/>
      <c r="U307" s="34"/>
    </row>
    <row r="308" spans="3:21" x14ac:dyDescent="0.2">
      <c r="C308" s="34"/>
      <c r="D308" s="34"/>
      <c r="E308" s="34"/>
      <c r="F308" s="34"/>
      <c r="G308" s="34"/>
      <c r="H308" s="34"/>
      <c r="I308" s="34"/>
      <c r="J308" s="34"/>
      <c r="K308" s="34"/>
      <c r="L308" s="34"/>
      <c r="M308" s="34"/>
      <c r="N308" s="34"/>
      <c r="O308" s="34"/>
      <c r="P308" s="34"/>
      <c r="Q308" s="34"/>
      <c r="R308" s="34"/>
      <c r="S308" s="34"/>
      <c r="U308" s="34"/>
    </row>
    <row r="309" spans="3:21" x14ac:dyDescent="0.2">
      <c r="C309" s="34"/>
      <c r="D309" s="34"/>
      <c r="E309" s="34"/>
      <c r="F309" s="34"/>
      <c r="G309" s="34"/>
      <c r="H309" s="34"/>
      <c r="I309" s="34"/>
      <c r="J309" s="34"/>
      <c r="K309" s="34"/>
      <c r="L309" s="34"/>
      <c r="M309" s="34"/>
      <c r="N309" s="34"/>
      <c r="O309" s="34"/>
      <c r="P309" s="34"/>
      <c r="Q309" s="34"/>
      <c r="R309" s="34"/>
      <c r="S309" s="34"/>
      <c r="U309" s="34"/>
    </row>
    <row r="310" spans="3:21" x14ac:dyDescent="0.2">
      <c r="C310" s="34"/>
      <c r="D310" s="34"/>
      <c r="E310" s="34"/>
      <c r="F310" s="34"/>
      <c r="G310" s="34"/>
      <c r="H310" s="34"/>
      <c r="I310" s="34"/>
      <c r="J310" s="34"/>
      <c r="K310" s="34"/>
      <c r="L310" s="34"/>
      <c r="M310" s="34"/>
      <c r="N310" s="34"/>
      <c r="O310" s="34"/>
      <c r="P310" s="34"/>
      <c r="Q310" s="34"/>
      <c r="R310" s="34"/>
      <c r="S310" s="34"/>
      <c r="U310" s="34"/>
    </row>
    <row r="311" spans="3:21" x14ac:dyDescent="0.2">
      <c r="C311" s="34"/>
      <c r="D311" s="34"/>
      <c r="E311" s="34"/>
      <c r="F311" s="34"/>
      <c r="G311" s="34"/>
      <c r="H311" s="34"/>
      <c r="I311" s="34"/>
      <c r="J311" s="34"/>
      <c r="K311" s="34"/>
      <c r="L311" s="34"/>
      <c r="M311" s="34"/>
      <c r="N311" s="34"/>
      <c r="O311" s="34"/>
      <c r="P311" s="34"/>
      <c r="Q311" s="34"/>
      <c r="R311" s="34"/>
      <c r="S311" s="34"/>
      <c r="U311" s="34"/>
    </row>
    <row r="312" spans="3:21" x14ac:dyDescent="0.2">
      <c r="C312" s="34"/>
      <c r="D312" s="34"/>
      <c r="E312" s="34"/>
      <c r="F312" s="34"/>
      <c r="G312" s="34"/>
      <c r="H312" s="34"/>
      <c r="I312" s="34"/>
      <c r="J312" s="34"/>
      <c r="K312" s="34"/>
      <c r="L312" s="34"/>
      <c r="M312" s="34"/>
      <c r="N312" s="34"/>
      <c r="O312" s="34"/>
      <c r="P312" s="34"/>
      <c r="Q312" s="34"/>
      <c r="R312" s="34"/>
      <c r="S312" s="34"/>
      <c r="U312" s="34"/>
    </row>
    <row r="313" spans="3:21" x14ac:dyDescent="0.2">
      <c r="C313" s="34"/>
      <c r="D313" s="34"/>
      <c r="E313" s="34"/>
      <c r="F313" s="34"/>
      <c r="G313" s="34"/>
      <c r="H313" s="34"/>
      <c r="I313" s="34"/>
      <c r="J313" s="34"/>
      <c r="K313" s="34"/>
      <c r="L313" s="34"/>
      <c r="M313" s="34"/>
      <c r="N313" s="34"/>
      <c r="O313" s="34"/>
      <c r="P313" s="34"/>
      <c r="Q313" s="34"/>
      <c r="R313" s="34"/>
      <c r="S313" s="34"/>
      <c r="U313" s="34"/>
    </row>
    <row r="314" spans="3:21" x14ac:dyDescent="0.2">
      <c r="C314" s="34"/>
      <c r="D314" s="34"/>
      <c r="E314" s="34"/>
      <c r="F314" s="34"/>
      <c r="G314" s="34"/>
      <c r="H314" s="34"/>
      <c r="I314" s="34"/>
      <c r="J314" s="34"/>
      <c r="K314" s="34"/>
      <c r="L314" s="34"/>
      <c r="M314" s="34"/>
      <c r="N314" s="34"/>
      <c r="O314" s="34"/>
      <c r="P314" s="34"/>
      <c r="Q314" s="34"/>
      <c r="R314" s="34"/>
      <c r="S314" s="34"/>
      <c r="U314" s="34"/>
    </row>
    <row r="315" spans="3:21" x14ac:dyDescent="0.2">
      <c r="C315" s="34"/>
      <c r="D315" s="34"/>
      <c r="E315" s="34"/>
      <c r="F315" s="34"/>
      <c r="G315" s="34"/>
      <c r="H315" s="34"/>
      <c r="I315" s="34"/>
      <c r="J315" s="34"/>
      <c r="K315" s="34"/>
      <c r="L315" s="34"/>
      <c r="M315" s="34"/>
      <c r="N315" s="34"/>
      <c r="O315" s="34"/>
      <c r="P315" s="34"/>
      <c r="Q315" s="34"/>
      <c r="R315" s="34"/>
      <c r="S315" s="34"/>
      <c r="U315" s="34"/>
    </row>
    <row r="316" spans="3:21" x14ac:dyDescent="0.2">
      <c r="C316" s="34"/>
      <c r="D316" s="34"/>
      <c r="E316" s="34"/>
      <c r="F316" s="34"/>
      <c r="G316" s="34"/>
      <c r="H316" s="34"/>
      <c r="I316" s="34"/>
      <c r="J316" s="34"/>
      <c r="K316" s="34"/>
      <c r="L316" s="34"/>
      <c r="M316" s="34"/>
      <c r="N316" s="34"/>
      <c r="O316" s="34"/>
      <c r="P316" s="34"/>
      <c r="Q316" s="34"/>
      <c r="R316" s="34"/>
      <c r="S316" s="34"/>
      <c r="U316" s="34"/>
    </row>
    <row r="317" spans="3:21" x14ac:dyDescent="0.2">
      <c r="C317" s="34"/>
      <c r="D317" s="34"/>
      <c r="E317" s="34"/>
      <c r="F317" s="34"/>
      <c r="G317" s="34"/>
      <c r="H317" s="34"/>
      <c r="I317" s="34"/>
      <c r="J317" s="34"/>
      <c r="K317" s="34"/>
      <c r="L317" s="34"/>
      <c r="M317" s="34"/>
      <c r="N317" s="34"/>
      <c r="O317" s="34"/>
      <c r="P317" s="34"/>
      <c r="Q317" s="34"/>
      <c r="R317" s="34"/>
      <c r="S317" s="34"/>
      <c r="U317" s="34"/>
    </row>
    <row r="318" spans="3:21" x14ac:dyDescent="0.2">
      <c r="C318" s="34"/>
      <c r="D318" s="34"/>
      <c r="E318" s="34"/>
      <c r="F318" s="34"/>
      <c r="G318" s="34"/>
      <c r="H318" s="34"/>
      <c r="I318" s="34"/>
      <c r="J318" s="34"/>
      <c r="K318" s="34"/>
      <c r="L318" s="34"/>
      <c r="M318" s="34"/>
      <c r="N318" s="34"/>
      <c r="O318" s="34"/>
      <c r="P318" s="34"/>
      <c r="Q318" s="34"/>
      <c r="R318" s="34"/>
      <c r="S318" s="34"/>
      <c r="U318" s="34"/>
    </row>
    <row r="319" spans="3:21" x14ac:dyDescent="0.2">
      <c r="C319" s="34"/>
      <c r="D319" s="34"/>
      <c r="E319" s="34"/>
      <c r="F319" s="34"/>
      <c r="G319" s="34"/>
      <c r="H319" s="34"/>
      <c r="I319" s="34"/>
      <c r="J319" s="34"/>
      <c r="K319" s="34"/>
      <c r="L319" s="34"/>
      <c r="M319" s="34"/>
      <c r="N319" s="34"/>
      <c r="O319" s="34"/>
      <c r="P319" s="34"/>
      <c r="Q319" s="34"/>
      <c r="R319" s="34"/>
      <c r="S319" s="34"/>
      <c r="U319" s="34"/>
    </row>
    <row r="320" spans="3:21" x14ac:dyDescent="0.2">
      <c r="C320" s="34"/>
      <c r="D320" s="34"/>
      <c r="E320" s="34"/>
      <c r="F320" s="34"/>
      <c r="G320" s="34"/>
      <c r="H320" s="34"/>
      <c r="I320" s="34"/>
      <c r="J320" s="34"/>
      <c r="K320" s="34"/>
      <c r="L320" s="34"/>
      <c r="M320" s="34"/>
      <c r="N320" s="34"/>
      <c r="O320" s="34"/>
      <c r="P320" s="34"/>
      <c r="Q320" s="34"/>
      <c r="R320" s="34"/>
      <c r="S320" s="34"/>
      <c r="U320" s="34"/>
    </row>
    <row r="321" spans="3:21" x14ac:dyDescent="0.2">
      <c r="C321" s="34"/>
      <c r="D321" s="34"/>
      <c r="E321" s="34"/>
      <c r="F321" s="34"/>
      <c r="G321" s="34"/>
      <c r="H321" s="34"/>
      <c r="I321" s="34"/>
      <c r="J321" s="34"/>
      <c r="K321" s="34"/>
      <c r="L321" s="34"/>
      <c r="M321" s="34"/>
      <c r="N321" s="34"/>
      <c r="O321" s="34"/>
      <c r="P321" s="34"/>
      <c r="Q321" s="34"/>
      <c r="R321" s="34"/>
      <c r="S321" s="34"/>
      <c r="U321" s="34"/>
    </row>
    <row r="322" spans="3:21" x14ac:dyDescent="0.2">
      <c r="C322" s="34"/>
      <c r="D322" s="34"/>
      <c r="E322" s="34"/>
      <c r="F322" s="34"/>
      <c r="G322" s="34"/>
      <c r="H322" s="34"/>
      <c r="I322" s="34"/>
      <c r="J322" s="34"/>
      <c r="K322" s="34"/>
      <c r="L322" s="34"/>
      <c r="M322" s="34"/>
      <c r="N322" s="34"/>
      <c r="O322" s="34"/>
      <c r="P322" s="34"/>
      <c r="Q322" s="34"/>
      <c r="R322" s="34"/>
      <c r="S322" s="34"/>
      <c r="U322" s="34"/>
    </row>
    <row r="323" spans="3:21" x14ac:dyDescent="0.2">
      <c r="C323" s="34"/>
      <c r="D323" s="34"/>
      <c r="E323" s="34"/>
      <c r="F323" s="34"/>
      <c r="G323" s="34"/>
      <c r="H323" s="34"/>
      <c r="I323" s="34"/>
      <c r="J323" s="34"/>
      <c r="K323" s="34"/>
      <c r="L323" s="34"/>
      <c r="M323" s="34"/>
      <c r="N323" s="34"/>
      <c r="O323" s="34"/>
      <c r="P323" s="34"/>
      <c r="Q323" s="34"/>
      <c r="R323" s="34"/>
      <c r="S323" s="34"/>
      <c r="U323" s="34"/>
    </row>
    <row r="324" spans="3:21" x14ac:dyDescent="0.2">
      <c r="C324" s="34"/>
      <c r="D324" s="34"/>
      <c r="E324" s="34"/>
      <c r="F324" s="34"/>
      <c r="G324" s="34"/>
      <c r="H324" s="34"/>
      <c r="I324" s="34"/>
      <c r="J324" s="34"/>
      <c r="K324" s="34"/>
      <c r="L324" s="34"/>
      <c r="M324" s="34"/>
      <c r="N324" s="34"/>
      <c r="O324" s="34"/>
      <c r="P324" s="34"/>
      <c r="Q324" s="34"/>
      <c r="R324" s="34"/>
      <c r="S324" s="34"/>
      <c r="U324" s="34"/>
    </row>
    <row r="325" spans="3:21" x14ac:dyDescent="0.2">
      <c r="C325" s="34"/>
      <c r="D325" s="34"/>
      <c r="E325" s="34"/>
      <c r="F325" s="34"/>
      <c r="G325" s="34"/>
      <c r="H325" s="34"/>
      <c r="I325" s="34"/>
      <c r="J325" s="34"/>
      <c r="K325" s="34"/>
      <c r="L325" s="34"/>
      <c r="M325" s="34"/>
      <c r="N325" s="34"/>
      <c r="O325" s="34"/>
      <c r="P325" s="34"/>
      <c r="Q325" s="34"/>
      <c r="R325" s="34"/>
      <c r="S325" s="34"/>
      <c r="U325" s="34"/>
    </row>
    <row r="326" spans="3:21" x14ac:dyDescent="0.2">
      <c r="C326" s="34"/>
      <c r="D326" s="34"/>
      <c r="E326" s="34"/>
      <c r="F326" s="34"/>
      <c r="G326" s="34"/>
      <c r="H326" s="34"/>
      <c r="I326" s="34"/>
      <c r="J326" s="34"/>
      <c r="K326" s="34"/>
      <c r="L326" s="34"/>
      <c r="M326" s="34"/>
      <c r="N326" s="34"/>
      <c r="O326" s="34"/>
      <c r="P326" s="34"/>
      <c r="Q326" s="34"/>
      <c r="R326" s="34"/>
      <c r="S326" s="34"/>
      <c r="U326" s="34"/>
    </row>
    <row r="327" spans="3:21" x14ac:dyDescent="0.2">
      <c r="C327" s="34"/>
      <c r="D327" s="34"/>
      <c r="E327" s="34"/>
      <c r="F327" s="34"/>
      <c r="G327" s="34"/>
      <c r="H327" s="34"/>
      <c r="I327" s="34"/>
      <c r="J327" s="34"/>
      <c r="K327" s="34"/>
      <c r="L327" s="34"/>
      <c r="M327" s="34"/>
      <c r="N327" s="34"/>
      <c r="O327" s="34"/>
      <c r="P327" s="34"/>
      <c r="Q327" s="34"/>
      <c r="R327" s="34"/>
      <c r="S327" s="34"/>
      <c r="U327" s="34"/>
    </row>
    <row r="328" spans="3:21" x14ac:dyDescent="0.2">
      <c r="C328" s="34"/>
      <c r="D328" s="34"/>
      <c r="E328" s="34"/>
      <c r="F328" s="34"/>
      <c r="G328" s="34"/>
      <c r="H328" s="34"/>
      <c r="I328" s="34"/>
      <c r="J328" s="34"/>
      <c r="K328" s="34"/>
      <c r="L328" s="34"/>
      <c r="M328" s="34"/>
      <c r="N328" s="34"/>
      <c r="O328" s="34"/>
      <c r="P328" s="34"/>
      <c r="Q328" s="34"/>
      <c r="R328" s="34"/>
      <c r="S328" s="34"/>
      <c r="U328" s="34"/>
    </row>
    <row r="329" spans="3:21" x14ac:dyDescent="0.2">
      <c r="C329" s="34"/>
      <c r="D329" s="34"/>
      <c r="E329" s="34"/>
      <c r="F329" s="34"/>
      <c r="G329" s="34"/>
      <c r="H329" s="34"/>
      <c r="I329" s="34"/>
      <c r="J329" s="34"/>
      <c r="K329" s="34"/>
      <c r="L329" s="34"/>
      <c r="M329" s="34"/>
      <c r="N329" s="34"/>
      <c r="O329" s="34"/>
      <c r="P329" s="34"/>
      <c r="Q329" s="34"/>
      <c r="R329" s="34"/>
      <c r="S329" s="34"/>
      <c r="U329" s="34"/>
    </row>
    <row r="330" spans="3:21" x14ac:dyDescent="0.2">
      <c r="C330" s="34"/>
      <c r="D330" s="34"/>
      <c r="E330" s="34"/>
      <c r="F330" s="34"/>
      <c r="G330" s="34"/>
      <c r="H330" s="34"/>
      <c r="I330" s="34"/>
      <c r="J330" s="34"/>
      <c r="K330" s="34"/>
      <c r="L330" s="34"/>
      <c r="M330" s="34"/>
      <c r="N330" s="34"/>
      <c r="O330" s="34"/>
      <c r="P330" s="34"/>
      <c r="Q330" s="34"/>
      <c r="R330" s="34"/>
      <c r="S330" s="34"/>
      <c r="U330" s="34"/>
    </row>
    <row r="331" spans="3:21" x14ac:dyDescent="0.2">
      <c r="C331" s="34"/>
      <c r="D331" s="34"/>
      <c r="E331" s="34"/>
      <c r="F331" s="34"/>
      <c r="G331" s="34"/>
      <c r="H331" s="34"/>
      <c r="I331" s="34"/>
      <c r="J331" s="34"/>
      <c r="K331" s="34"/>
      <c r="L331" s="34"/>
      <c r="M331" s="34"/>
      <c r="N331" s="34"/>
      <c r="O331" s="34"/>
      <c r="P331" s="34"/>
      <c r="Q331" s="34"/>
      <c r="R331" s="34"/>
      <c r="S331" s="34"/>
      <c r="U331" s="34"/>
    </row>
    <row r="332" spans="3:21" x14ac:dyDescent="0.2">
      <c r="C332" s="34"/>
      <c r="D332" s="34"/>
      <c r="E332" s="34"/>
      <c r="F332" s="34"/>
      <c r="G332" s="34"/>
      <c r="H332" s="34"/>
      <c r="I332" s="34"/>
      <c r="J332" s="34"/>
      <c r="K332" s="34"/>
      <c r="L332" s="34"/>
      <c r="M332" s="34"/>
      <c r="N332" s="34"/>
      <c r="O332" s="34"/>
      <c r="P332" s="34"/>
      <c r="Q332" s="34"/>
      <c r="R332" s="34"/>
      <c r="S332" s="34"/>
      <c r="U332" s="34"/>
    </row>
    <row r="333" spans="3:21" x14ac:dyDescent="0.2">
      <c r="C333" s="34"/>
      <c r="D333" s="34"/>
      <c r="E333" s="34"/>
      <c r="F333" s="34"/>
      <c r="G333" s="34"/>
      <c r="H333" s="34"/>
      <c r="I333" s="34"/>
      <c r="J333" s="34"/>
      <c r="K333" s="34"/>
      <c r="L333" s="34"/>
      <c r="M333" s="34"/>
      <c r="N333" s="34"/>
      <c r="O333" s="34"/>
      <c r="P333" s="34"/>
      <c r="Q333" s="34"/>
      <c r="R333" s="34"/>
      <c r="S333" s="34"/>
      <c r="U333" s="34"/>
    </row>
    <row r="334" spans="3:21" x14ac:dyDescent="0.2">
      <c r="C334" s="34"/>
      <c r="D334" s="34"/>
      <c r="E334" s="34"/>
      <c r="F334" s="34"/>
      <c r="G334" s="34"/>
      <c r="H334" s="34"/>
      <c r="I334" s="34"/>
      <c r="J334" s="34"/>
      <c r="K334" s="34"/>
      <c r="L334" s="34"/>
      <c r="M334" s="34"/>
      <c r="N334" s="34"/>
      <c r="O334" s="34"/>
      <c r="P334" s="34"/>
      <c r="Q334" s="34"/>
      <c r="R334" s="34"/>
      <c r="S334" s="34"/>
      <c r="U334" s="34"/>
    </row>
    <row r="335" spans="3:21" x14ac:dyDescent="0.2">
      <c r="C335" s="34"/>
      <c r="D335" s="34"/>
      <c r="E335" s="34"/>
      <c r="F335" s="34"/>
      <c r="G335" s="34"/>
      <c r="H335" s="34"/>
      <c r="I335" s="34"/>
      <c r="J335" s="34"/>
      <c r="K335" s="34"/>
      <c r="L335" s="34"/>
      <c r="M335" s="34"/>
      <c r="N335" s="34"/>
      <c r="O335" s="34"/>
      <c r="P335" s="34"/>
      <c r="Q335" s="34"/>
      <c r="R335" s="34"/>
      <c r="S335" s="34"/>
      <c r="U335" s="34"/>
    </row>
    <row r="336" spans="3:21" x14ac:dyDescent="0.2">
      <c r="C336" s="34"/>
      <c r="D336" s="34"/>
      <c r="E336" s="34"/>
      <c r="F336" s="34"/>
      <c r="G336" s="34"/>
      <c r="H336" s="34"/>
      <c r="I336" s="34"/>
      <c r="J336" s="34"/>
      <c r="K336" s="34"/>
      <c r="L336" s="34"/>
      <c r="M336" s="34"/>
      <c r="N336" s="34"/>
      <c r="O336" s="34"/>
      <c r="P336" s="34"/>
      <c r="Q336" s="34"/>
      <c r="R336" s="34"/>
      <c r="S336" s="34"/>
      <c r="U336" s="34"/>
    </row>
    <row r="337" spans="3:21" x14ac:dyDescent="0.2">
      <c r="C337" s="34"/>
      <c r="D337" s="34"/>
      <c r="E337" s="34"/>
      <c r="F337" s="34"/>
      <c r="G337" s="34"/>
      <c r="H337" s="34"/>
      <c r="I337" s="34"/>
      <c r="J337" s="34"/>
      <c r="K337" s="34"/>
      <c r="L337" s="34"/>
      <c r="M337" s="34"/>
      <c r="N337" s="34"/>
      <c r="O337" s="34"/>
      <c r="P337" s="34"/>
      <c r="Q337" s="34"/>
      <c r="R337" s="34"/>
      <c r="S337" s="34"/>
      <c r="U337" s="34"/>
    </row>
    <row r="338" spans="3:21" x14ac:dyDescent="0.2">
      <c r="C338" s="34"/>
      <c r="D338" s="34"/>
      <c r="E338" s="34"/>
      <c r="F338" s="34"/>
      <c r="G338" s="34"/>
      <c r="H338" s="34"/>
      <c r="I338" s="34"/>
      <c r="J338" s="34"/>
      <c r="K338" s="34"/>
      <c r="L338" s="34"/>
      <c r="M338" s="34"/>
      <c r="N338" s="34"/>
      <c r="O338" s="34"/>
      <c r="P338" s="34"/>
      <c r="Q338" s="34"/>
      <c r="R338" s="34"/>
      <c r="S338" s="34"/>
      <c r="U338" s="34"/>
    </row>
    <row r="339" spans="3:21" x14ac:dyDescent="0.2">
      <c r="C339" s="34"/>
      <c r="D339" s="34"/>
      <c r="E339" s="34"/>
      <c r="F339" s="34"/>
      <c r="G339" s="34"/>
      <c r="H339" s="34"/>
      <c r="I339" s="34"/>
      <c r="J339" s="34"/>
      <c r="K339" s="34"/>
      <c r="L339" s="34"/>
      <c r="M339" s="34"/>
      <c r="N339" s="34"/>
      <c r="O339" s="34"/>
      <c r="P339" s="34"/>
      <c r="Q339" s="34"/>
      <c r="R339" s="34"/>
      <c r="S339" s="34"/>
      <c r="U339" s="34"/>
    </row>
    <row r="340" spans="3:21" x14ac:dyDescent="0.2">
      <c r="C340" s="34"/>
      <c r="D340" s="34"/>
      <c r="E340" s="34"/>
      <c r="F340" s="34"/>
      <c r="G340" s="34"/>
      <c r="H340" s="34"/>
      <c r="I340" s="34"/>
      <c r="J340" s="34"/>
      <c r="K340" s="34"/>
      <c r="L340" s="34"/>
      <c r="M340" s="34"/>
      <c r="N340" s="34"/>
      <c r="O340" s="34"/>
      <c r="P340" s="34"/>
      <c r="Q340" s="34"/>
      <c r="R340" s="34"/>
      <c r="S340" s="34"/>
      <c r="U340" s="34"/>
    </row>
    <row r="341" spans="3:21" x14ac:dyDescent="0.2">
      <c r="C341" s="34"/>
      <c r="D341" s="34"/>
      <c r="E341" s="34"/>
      <c r="F341" s="34"/>
      <c r="G341" s="34"/>
      <c r="H341" s="34"/>
      <c r="I341" s="34"/>
      <c r="J341" s="34"/>
      <c r="K341" s="34"/>
      <c r="L341" s="34"/>
      <c r="M341" s="34"/>
      <c r="N341" s="34"/>
      <c r="O341" s="34"/>
      <c r="P341" s="34"/>
      <c r="Q341" s="34"/>
      <c r="R341" s="34"/>
      <c r="S341" s="34"/>
      <c r="U341" s="34"/>
    </row>
    <row r="342" spans="3:21" x14ac:dyDescent="0.2">
      <c r="C342" s="34"/>
      <c r="D342" s="34"/>
      <c r="E342" s="34"/>
      <c r="F342" s="34"/>
      <c r="G342" s="34"/>
      <c r="H342" s="34"/>
      <c r="I342" s="34"/>
      <c r="J342" s="34"/>
      <c r="K342" s="34"/>
      <c r="L342" s="34"/>
      <c r="M342" s="34"/>
      <c r="N342" s="34"/>
      <c r="O342" s="34"/>
      <c r="P342" s="34"/>
      <c r="Q342" s="34"/>
      <c r="R342" s="34"/>
      <c r="S342" s="34"/>
      <c r="U342" s="34"/>
    </row>
    <row r="343" spans="3:21" x14ac:dyDescent="0.2">
      <c r="C343" s="34"/>
      <c r="D343" s="34"/>
      <c r="E343" s="34"/>
      <c r="F343" s="34"/>
      <c r="G343" s="34"/>
      <c r="H343" s="34"/>
      <c r="I343" s="34"/>
      <c r="J343" s="34"/>
      <c r="K343" s="34"/>
      <c r="L343" s="34"/>
      <c r="M343" s="34"/>
      <c r="N343" s="34"/>
      <c r="O343" s="34"/>
      <c r="P343" s="34"/>
      <c r="Q343" s="34"/>
      <c r="R343" s="34"/>
      <c r="S343" s="34"/>
      <c r="U343" s="34"/>
    </row>
    <row r="344" spans="3:21" x14ac:dyDescent="0.2">
      <c r="C344" s="34"/>
      <c r="D344" s="34"/>
      <c r="E344" s="34"/>
      <c r="F344" s="34"/>
      <c r="G344" s="34"/>
      <c r="H344" s="34"/>
      <c r="I344" s="34"/>
      <c r="J344" s="34"/>
      <c r="K344" s="34"/>
      <c r="L344" s="34"/>
      <c r="M344" s="34"/>
      <c r="N344" s="34"/>
      <c r="O344" s="34"/>
      <c r="P344" s="34"/>
      <c r="Q344" s="34"/>
      <c r="R344" s="34"/>
      <c r="S344" s="34"/>
      <c r="U344" s="34"/>
    </row>
    <row r="345" spans="3:21" x14ac:dyDescent="0.2">
      <c r="C345" s="34"/>
      <c r="D345" s="34"/>
      <c r="E345" s="34"/>
      <c r="F345" s="34"/>
      <c r="G345" s="34"/>
      <c r="H345" s="34"/>
      <c r="I345" s="34"/>
      <c r="J345" s="34"/>
      <c r="K345" s="34"/>
      <c r="L345" s="34"/>
      <c r="M345" s="34"/>
      <c r="N345" s="34"/>
      <c r="O345" s="34"/>
      <c r="P345" s="34"/>
      <c r="Q345" s="34"/>
      <c r="R345" s="34"/>
      <c r="S345" s="34"/>
      <c r="U345" s="34"/>
    </row>
    <row r="346" spans="3:21" x14ac:dyDescent="0.2">
      <c r="C346" s="34"/>
      <c r="D346" s="34"/>
      <c r="E346" s="34"/>
      <c r="F346" s="34"/>
      <c r="G346" s="34"/>
      <c r="H346" s="34"/>
      <c r="I346" s="34"/>
      <c r="J346" s="34"/>
      <c r="K346" s="34"/>
      <c r="L346" s="34"/>
      <c r="M346" s="34"/>
      <c r="N346" s="34"/>
      <c r="O346" s="34"/>
      <c r="P346" s="34"/>
      <c r="Q346" s="34"/>
      <c r="R346" s="34"/>
      <c r="S346" s="34"/>
      <c r="U346" s="34"/>
    </row>
    <row r="347" spans="3:21" x14ac:dyDescent="0.2">
      <c r="C347" s="34"/>
      <c r="D347" s="34"/>
      <c r="E347" s="34"/>
      <c r="F347" s="34"/>
      <c r="G347" s="34"/>
      <c r="H347" s="34"/>
      <c r="I347" s="34"/>
      <c r="J347" s="34"/>
      <c r="K347" s="34"/>
      <c r="L347" s="34"/>
      <c r="M347" s="34"/>
      <c r="N347" s="34"/>
      <c r="O347" s="34"/>
      <c r="P347" s="34"/>
      <c r="Q347" s="34"/>
      <c r="R347" s="34"/>
      <c r="S347" s="34"/>
      <c r="U347" s="34"/>
    </row>
    <row r="348" spans="3:21" x14ac:dyDescent="0.2">
      <c r="C348" s="34"/>
      <c r="D348" s="34"/>
      <c r="E348" s="34"/>
      <c r="F348" s="34"/>
      <c r="G348" s="34"/>
      <c r="H348" s="34"/>
      <c r="I348" s="34"/>
      <c r="J348" s="34"/>
      <c r="K348" s="34"/>
      <c r="L348" s="34"/>
      <c r="M348" s="34"/>
      <c r="N348" s="34"/>
      <c r="O348" s="34"/>
      <c r="P348" s="34"/>
      <c r="Q348" s="34"/>
      <c r="R348" s="34"/>
      <c r="S348" s="34"/>
      <c r="U348" s="34"/>
    </row>
    <row r="349" spans="3:21" x14ac:dyDescent="0.2">
      <c r="C349" s="34"/>
      <c r="D349" s="34"/>
      <c r="E349" s="34"/>
      <c r="F349" s="34"/>
      <c r="G349" s="34"/>
      <c r="H349" s="34"/>
      <c r="I349" s="34"/>
      <c r="J349" s="34"/>
      <c r="K349" s="34"/>
      <c r="L349" s="34"/>
      <c r="M349" s="34"/>
      <c r="N349" s="34"/>
      <c r="O349" s="34"/>
      <c r="P349" s="34"/>
      <c r="Q349" s="34"/>
      <c r="R349" s="34"/>
      <c r="S349" s="34"/>
      <c r="U349" s="34"/>
    </row>
    <row r="350" spans="3:21" x14ac:dyDescent="0.2">
      <c r="C350" s="34"/>
      <c r="D350" s="34"/>
      <c r="E350" s="34"/>
      <c r="F350" s="34"/>
      <c r="G350" s="34"/>
      <c r="H350" s="34"/>
      <c r="I350" s="34"/>
      <c r="J350" s="34"/>
      <c r="K350" s="34"/>
      <c r="L350" s="34"/>
      <c r="M350" s="34"/>
      <c r="N350" s="34"/>
      <c r="O350" s="34"/>
      <c r="P350" s="34"/>
      <c r="Q350" s="34"/>
      <c r="R350" s="34"/>
      <c r="S350" s="34"/>
      <c r="U350" s="34"/>
    </row>
    <row r="351" spans="3:21" x14ac:dyDescent="0.2">
      <c r="C351" s="34"/>
      <c r="D351" s="34"/>
      <c r="E351" s="34"/>
      <c r="F351" s="34"/>
      <c r="G351" s="34"/>
      <c r="H351" s="34"/>
      <c r="I351" s="34"/>
      <c r="J351" s="34"/>
      <c r="K351" s="34"/>
      <c r="L351" s="34"/>
      <c r="M351" s="34"/>
      <c r="N351" s="34"/>
      <c r="O351" s="34"/>
      <c r="P351" s="34"/>
      <c r="Q351" s="34"/>
      <c r="R351" s="34"/>
      <c r="S351" s="34"/>
      <c r="U351" s="34"/>
    </row>
    <row r="352" spans="3:21" x14ac:dyDescent="0.2">
      <c r="C352" s="34"/>
      <c r="D352" s="34"/>
      <c r="E352" s="34"/>
      <c r="F352" s="34"/>
      <c r="G352" s="34"/>
      <c r="H352" s="34"/>
      <c r="I352" s="34"/>
      <c r="J352" s="34"/>
      <c r="K352" s="34"/>
      <c r="L352" s="34"/>
      <c r="M352" s="34"/>
      <c r="N352" s="34"/>
      <c r="O352" s="34"/>
      <c r="P352" s="34"/>
      <c r="Q352" s="34"/>
      <c r="R352" s="34"/>
      <c r="S352" s="34"/>
      <c r="U352" s="34"/>
    </row>
    <row r="353" spans="3:21" x14ac:dyDescent="0.2">
      <c r="C353" s="34"/>
      <c r="D353" s="34"/>
      <c r="E353" s="34"/>
      <c r="F353" s="34"/>
      <c r="G353" s="34"/>
      <c r="H353" s="34"/>
      <c r="I353" s="34"/>
      <c r="J353" s="34"/>
      <c r="K353" s="34"/>
      <c r="L353" s="34"/>
      <c r="M353" s="34"/>
      <c r="N353" s="34"/>
      <c r="O353" s="34"/>
      <c r="P353" s="34"/>
      <c r="Q353" s="34"/>
      <c r="R353" s="34"/>
      <c r="S353" s="34"/>
      <c r="U353" s="34"/>
    </row>
    <row r="354" spans="3:21" x14ac:dyDescent="0.2">
      <c r="C354" s="34"/>
      <c r="D354" s="34"/>
      <c r="E354" s="34"/>
      <c r="F354" s="34"/>
      <c r="G354" s="34"/>
      <c r="H354" s="34"/>
      <c r="I354" s="34"/>
      <c r="J354" s="34"/>
      <c r="K354" s="34"/>
      <c r="L354" s="34"/>
      <c r="M354" s="34"/>
      <c r="N354" s="34"/>
      <c r="O354" s="34"/>
      <c r="P354" s="34"/>
      <c r="Q354" s="34"/>
      <c r="R354" s="34"/>
      <c r="S354" s="34"/>
      <c r="U354" s="34"/>
    </row>
    <row r="355" spans="3:21" x14ac:dyDescent="0.2">
      <c r="C355" s="34"/>
      <c r="D355" s="34"/>
      <c r="E355" s="34"/>
      <c r="F355" s="34"/>
      <c r="G355" s="34"/>
      <c r="H355" s="34"/>
      <c r="I355" s="34"/>
      <c r="J355" s="34"/>
      <c r="K355" s="34"/>
      <c r="L355" s="34"/>
      <c r="M355" s="34"/>
      <c r="N355" s="34"/>
      <c r="O355" s="34"/>
      <c r="P355" s="34"/>
      <c r="Q355" s="34"/>
      <c r="R355" s="34"/>
      <c r="S355" s="34"/>
      <c r="U355" s="34"/>
    </row>
    <row r="356" spans="3:21" x14ac:dyDescent="0.2">
      <c r="C356" s="34"/>
      <c r="D356" s="34"/>
      <c r="E356" s="34"/>
      <c r="F356" s="34"/>
      <c r="G356" s="34"/>
      <c r="H356" s="34"/>
      <c r="I356" s="34"/>
      <c r="J356" s="34"/>
      <c r="K356" s="34"/>
      <c r="L356" s="34"/>
      <c r="M356" s="34"/>
      <c r="N356" s="34"/>
      <c r="O356" s="34"/>
      <c r="P356" s="34"/>
      <c r="Q356" s="34"/>
      <c r="R356" s="34"/>
      <c r="S356" s="34"/>
      <c r="U356" s="34"/>
    </row>
    <row r="357" spans="3:21" x14ac:dyDescent="0.2">
      <c r="C357" s="34"/>
      <c r="D357" s="34"/>
      <c r="E357" s="34"/>
      <c r="F357" s="34"/>
      <c r="G357" s="34"/>
      <c r="H357" s="34"/>
      <c r="I357" s="34"/>
      <c r="J357" s="34"/>
      <c r="K357" s="34"/>
      <c r="L357" s="34"/>
      <c r="M357" s="34"/>
      <c r="N357" s="34"/>
      <c r="O357" s="34"/>
      <c r="P357" s="34"/>
      <c r="Q357" s="34"/>
      <c r="R357" s="34"/>
      <c r="S357" s="34"/>
      <c r="U357" s="34"/>
    </row>
    <row r="358" spans="3:21" x14ac:dyDescent="0.2">
      <c r="C358" s="34"/>
      <c r="D358" s="34"/>
      <c r="E358" s="34"/>
      <c r="F358" s="34"/>
      <c r="G358" s="34"/>
      <c r="H358" s="34"/>
      <c r="I358" s="34"/>
      <c r="J358" s="34"/>
      <c r="K358" s="34"/>
      <c r="L358" s="34"/>
      <c r="M358" s="34"/>
      <c r="N358" s="34"/>
      <c r="O358" s="34"/>
      <c r="P358" s="34"/>
      <c r="Q358" s="34"/>
      <c r="R358" s="34"/>
      <c r="S358" s="34"/>
      <c r="U358" s="34"/>
    </row>
    <row r="359" spans="3:21" x14ac:dyDescent="0.2">
      <c r="C359" s="34"/>
      <c r="D359" s="34"/>
      <c r="E359" s="34"/>
      <c r="F359" s="34"/>
      <c r="G359" s="34"/>
      <c r="H359" s="34"/>
      <c r="I359" s="34"/>
      <c r="J359" s="34"/>
      <c r="K359" s="34"/>
      <c r="L359" s="34"/>
      <c r="M359" s="34"/>
      <c r="N359" s="34"/>
      <c r="O359" s="34"/>
      <c r="P359" s="34"/>
      <c r="Q359" s="34"/>
      <c r="R359" s="34"/>
      <c r="S359" s="34"/>
      <c r="U359" s="34"/>
    </row>
    <row r="360" spans="3:21" x14ac:dyDescent="0.2">
      <c r="C360" s="34"/>
      <c r="D360" s="34"/>
      <c r="E360" s="34"/>
      <c r="F360" s="34"/>
      <c r="G360" s="34"/>
      <c r="H360" s="34"/>
      <c r="I360" s="34"/>
      <c r="J360" s="34"/>
      <c r="K360" s="34"/>
      <c r="L360" s="34"/>
      <c r="M360" s="34"/>
      <c r="N360" s="34"/>
      <c r="O360" s="34"/>
      <c r="P360" s="34"/>
      <c r="Q360" s="34"/>
      <c r="R360" s="34"/>
      <c r="S360" s="34"/>
      <c r="U360" s="34"/>
    </row>
    <row r="361" spans="3:21" x14ac:dyDescent="0.2">
      <c r="C361" s="34"/>
      <c r="D361" s="34"/>
      <c r="E361" s="34"/>
      <c r="F361" s="34"/>
      <c r="G361" s="34"/>
      <c r="H361" s="34"/>
      <c r="I361" s="34"/>
      <c r="J361" s="34"/>
      <c r="K361" s="34"/>
      <c r="L361" s="34"/>
      <c r="M361" s="34"/>
      <c r="N361" s="34"/>
      <c r="O361" s="34"/>
      <c r="P361" s="34"/>
      <c r="Q361" s="34"/>
      <c r="R361" s="34"/>
      <c r="S361" s="34"/>
      <c r="U361" s="34"/>
    </row>
    <row r="362" spans="3:21" x14ac:dyDescent="0.2">
      <c r="C362" s="34"/>
      <c r="D362" s="34"/>
      <c r="E362" s="34"/>
      <c r="F362" s="34"/>
      <c r="G362" s="34"/>
      <c r="H362" s="34"/>
      <c r="I362" s="34"/>
      <c r="J362" s="34"/>
      <c r="K362" s="34"/>
      <c r="L362" s="34"/>
      <c r="M362" s="34"/>
      <c r="N362" s="34"/>
      <c r="O362" s="34"/>
      <c r="P362" s="34"/>
      <c r="Q362" s="34"/>
      <c r="R362" s="34"/>
      <c r="S362" s="34"/>
      <c r="U362" s="34"/>
    </row>
    <row r="363" spans="3:21" x14ac:dyDescent="0.2">
      <c r="C363" s="34"/>
      <c r="D363" s="34"/>
      <c r="E363" s="34"/>
      <c r="F363" s="34"/>
      <c r="G363" s="34"/>
      <c r="H363" s="34"/>
      <c r="I363" s="34"/>
      <c r="J363" s="34"/>
      <c r="K363" s="34"/>
      <c r="L363" s="34"/>
      <c r="M363" s="34"/>
      <c r="N363" s="34"/>
      <c r="O363" s="34"/>
      <c r="P363" s="34"/>
      <c r="Q363" s="34"/>
      <c r="R363" s="34"/>
      <c r="S363" s="34"/>
      <c r="U363" s="34"/>
    </row>
    <row r="364" spans="3:21" x14ac:dyDescent="0.2">
      <c r="C364" s="34"/>
      <c r="D364" s="34"/>
      <c r="E364" s="34"/>
      <c r="F364" s="34"/>
      <c r="G364" s="34"/>
      <c r="H364" s="34"/>
      <c r="I364" s="34"/>
      <c r="J364" s="34"/>
      <c r="K364" s="34"/>
      <c r="L364" s="34"/>
      <c r="M364" s="34"/>
      <c r="N364" s="34"/>
      <c r="O364" s="34"/>
      <c r="P364" s="34"/>
      <c r="Q364" s="34"/>
      <c r="R364" s="34"/>
      <c r="S364" s="34"/>
      <c r="U364" s="34"/>
    </row>
    <row r="365" spans="3:21" x14ac:dyDescent="0.2">
      <c r="C365" s="34"/>
      <c r="D365" s="34"/>
      <c r="E365" s="34"/>
      <c r="F365" s="34"/>
      <c r="G365" s="34"/>
      <c r="H365" s="34"/>
      <c r="I365" s="34"/>
      <c r="J365" s="34"/>
      <c r="K365" s="34"/>
      <c r="L365" s="34"/>
      <c r="M365" s="34"/>
      <c r="N365" s="34"/>
      <c r="O365" s="34"/>
      <c r="P365" s="34"/>
      <c r="Q365" s="34"/>
      <c r="R365" s="34"/>
      <c r="S365" s="34"/>
      <c r="U365" s="34"/>
    </row>
    <row r="366" spans="3:21" x14ac:dyDescent="0.2">
      <c r="C366" s="34"/>
      <c r="D366" s="34"/>
      <c r="E366" s="34"/>
      <c r="F366" s="34"/>
      <c r="G366" s="34"/>
      <c r="H366" s="34"/>
      <c r="I366" s="34"/>
      <c r="J366" s="34"/>
      <c r="K366" s="34"/>
      <c r="L366" s="34"/>
      <c r="M366" s="34"/>
      <c r="N366" s="34"/>
      <c r="O366" s="34"/>
      <c r="P366" s="34"/>
      <c r="Q366" s="34"/>
      <c r="R366" s="34"/>
      <c r="S366" s="34"/>
      <c r="U366" s="34"/>
    </row>
    <row r="367" spans="3:21" x14ac:dyDescent="0.2">
      <c r="C367" s="34"/>
      <c r="D367" s="34"/>
      <c r="E367" s="34"/>
      <c r="F367" s="34"/>
      <c r="G367" s="34"/>
      <c r="H367" s="34"/>
      <c r="I367" s="34"/>
      <c r="J367" s="34"/>
      <c r="K367" s="34"/>
      <c r="L367" s="34"/>
      <c r="M367" s="34"/>
      <c r="N367" s="34"/>
      <c r="O367" s="34"/>
      <c r="P367" s="34"/>
      <c r="Q367" s="34"/>
      <c r="R367" s="34"/>
      <c r="S367" s="34"/>
      <c r="U367" s="34"/>
    </row>
    <row r="368" spans="3:21" x14ac:dyDescent="0.2">
      <c r="C368" s="34"/>
      <c r="D368" s="34"/>
      <c r="E368" s="34"/>
      <c r="F368" s="34"/>
      <c r="G368" s="34"/>
      <c r="H368" s="34"/>
      <c r="I368" s="34"/>
      <c r="J368" s="34"/>
      <c r="K368" s="34"/>
      <c r="L368" s="34"/>
      <c r="M368" s="34"/>
      <c r="N368" s="34"/>
      <c r="O368" s="34"/>
      <c r="P368" s="34"/>
      <c r="Q368" s="34"/>
      <c r="R368" s="34"/>
      <c r="S368" s="34"/>
      <c r="U368" s="34"/>
    </row>
    <row r="369" spans="3:21" x14ac:dyDescent="0.2">
      <c r="C369" s="34"/>
      <c r="D369" s="34"/>
      <c r="E369" s="34"/>
      <c r="F369" s="34"/>
      <c r="G369" s="34"/>
      <c r="H369" s="34"/>
      <c r="I369" s="34"/>
      <c r="J369" s="34"/>
      <c r="K369" s="34"/>
      <c r="L369" s="34"/>
      <c r="M369" s="34"/>
      <c r="N369" s="34"/>
      <c r="O369" s="34"/>
      <c r="P369" s="34"/>
      <c r="Q369" s="34"/>
      <c r="R369" s="34"/>
      <c r="S369" s="34"/>
      <c r="U369" s="34"/>
    </row>
    <row r="370" spans="3:21" x14ac:dyDescent="0.2">
      <c r="C370" s="34"/>
      <c r="D370" s="34"/>
      <c r="E370" s="34"/>
      <c r="F370" s="34"/>
      <c r="G370" s="34"/>
      <c r="H370" s="34"/>
      <c r="I370" s="34"/>
      <c r="J370" s="34"/>
      <c r="K370" s="34"/>
      <c r="L370" s="34"/>
      <c r="M370" s="34"/>
      <c r="N370" s="34"/>
      <c r="O370" s="34"/>
      <c r="P370" s="34"/>
      <c r="Q370" s="34"/>
      <c r="R370" s="34"/>
      <c r="S370" s="34"/>
      <c r="U370" s="34"/>
    </row>
    <row r="371" spans="3:21" x14ac:dyDescent="0.2">
      <c r="C371" s="34"/>
      <c r="D371" s="34"/>
      <c r="E371" s="34"/>
      <c r="F371" s="34"/>
      <c r="G371" s="34"/>
      <c r="H371" s="34"/>
      <c r="I371" s="34"/>
      <c r="J371" s="34"/>
      <c r="K371" s="34"/>
      <c r="L371" s="34"/>
      <c r="M371" s="34"/>
      <c r="N371" s="34"/>
      <c r="O371" s="34"/>
      <c r="P371" s="34"/>
      <c r="Q371" s="34"/>
      <c r="R371" s="34"/>
      <c r="S371" s="34"/>
      <c r="U371" s="34"/>
    </row>
    <row r="372" spans="3:21" x14ac:dyDescent="0.2">
      <c r="C372" s="34"/>
      <c r="D372" s="34"/>
      <c r="E372" s="34"/>
      <c r="F372" s="34"/>
      <c r="G372" s="34"/>
      <c r="H372" s="34"/>
      <c r="I372" s="34"/>
      <c r="J372" s="34"/>
      <c r="K372" s="34"/>
      <c r="L372" s="34"/>
      <c r="M372" s="34"/>
      <c r="N372" s="34"/>
      <c r="O372" s="34"/>
      <c r="P372" s="34"/>
      <c r="Q372" s="34"/>
      <c r="R372" s="34"/>
      <c r="S372" s="34"/>
      <c r="U372" s="34"/>
    </row>
    <row r="373" spans="3:21" x14ac:dyDescent="0.2">
      <c r="C373" s="34"/>
      <c r="D373" s="34"/>
      <c r="E373" s="34"/>
      <c r="F373" s="34"/>
      <c r="G373" s="34"/>
      <c r="H373" s="34"/>
      <c r="I373" s="34"/>
      <c r="J373" s="34"/>
      <c r="K373" s="34"/>
      <c r="L373" s="34"/>
      <c r="M373" s="34"/>
      <c r="N373" s="34"/>
      <c r="O373" s="34"/>
      <c r="P373" s="34"/>
      <c r="Q373" s="34"/>
      <c r="R373" s="34"/>
      <c r="S373" s="34"/>
      <c r="U373" s="34"/>
    </row>
    <row r="374" spans="3:21" x14ac:dyDescent="0.2">
      <c r="C374" s="34"/>
      <c r="D374" s="34"/>
      <c r="E374" s="34"/>
      <c r="F374" s="34"/>
      <c r="G374" s="34"/>
      <c r="H374" s="34"/>
      <c r="I374" s="34"/>
      <c r="J374" s="34"/>
      <c r="K374" s="34"/>
      <c r="L374" s="34"/>
      <c r="M374" s="34"/>
      <c r="N374" s="34"/>
      <c r="O374" s="34"/>
      <c r="P374" s="34"/>
      <c r="Q374" s="34"/>
      <c r="R374" s="34"/>
      <c r="S374" s="34"/>
      <c r="U374" s="34"/>
    </row>
    <row r="375" spans="3:21" x14ac:dyDescent="0.2">
      <c r="C375" s="34"/>
      <c r="D375" s="34"/>
      <c r="E375" s="34"/>
      <c r="F375" s="34"/>
      <c r="G375" s="34"/>
      <c r="H375" s="34"/>
      <c r="I375" s="34"/>
      <c r="J375" s="34"/>
      <c r="K375" s="34"/>
      <c r="L375" s="34"/>
      <c r="M375" s="34"/>
      <c r="N375" s="34"/>
      <c r="O375" s="34"/>
      <c r="P375" s="34"/>
      <c r="Q375" s="34"/>
      <c r="R375" s="34"/>
      <c r="S375" s="34"/>
      <c r="U375" s="34"/>
    </row>
    <row r="376" spans="3:21" x14ac:dyDescent="0.2">
      <c r="C376" s="34"/>
      <c r="D376" s="34"/>
      <c r="E376" s="34"/>
      <c r="F376" s="34"/>
      <c r="G376" s="34"/>
      <c r="H376" s="34"/>
      <c r="I376" s="34"/>
      <c r="J376" s="34"/>
      <c r="K376" s="34"/>
      <c r="L376" s="34"/>
      <c r="M376" s="34"/>
      <c r="N376" s="34"/>
      <c r="O376" s="34"/>
      <c r="P376" s="34"/>
      <c r="Q376" s="34"/>
      <c r="R376" s="34"/>
      <c r="S376" s="34"/>
      <c r="U376" s="34"/>
    </row>
    <row r="377" spans="3:21" x14ac:dyDescent="0.2">
      <c r="C377" s="34"/>
      <c r="D377" s="34"/>
      <c r="E377" s="34"/>
      <c r="F377" s="34"/>
      <c r="G377" s="34"/>
      <c r="H377" s="34"/>
      <c r="I377" s="34"/>
      <c r="J377" s="34"/>
      <c r="K377" s="34"/>
      <c r="L377" s="34"/>
      <c r="M377" s="34"/>
      <c r="N377" s="34"/>
      <c r="O377" s="34"/>
      <c r="P377" s="34"/>
      <c r="Q377" s="34"/>
      <c r="R377" s="34"/>
      <c r="S377" s="34"/>
      <c r="U377" s="34"/>
    </row>
    <row r="378" spans="3:21" x14ac:dyDescent="0.2">
      <c r="C378" s="34"/>
      <c r="D378" s="34"/>
      <c r="E378" s="34"/>
      <c r="F378" s="34"/>
      <c r="G378" s="34"/>
      <c r="H378" s="34"/>
      <c r="I378" s="34"/>
      <c r="J378" s="34"/>
      <c r="K378" s="34"/>
      <c r="L378" s="34"/>
      <c r="M378" s="34"/>
      <c r="N378" s="34"/>
      <c r="O378" s="34"/>
      <c r="P378" s="34"/>
      <c r="Q378" s="34"/>
      <c r="R378" s="34"/>
      <c r="S378" s="34"/>
      <c r="U378" s="34"/>
    </row>
    <row r="379" spans="3:21" x14ac:dyDescent="0.2">
      <c r="C379" s="34"/>
      <c r="D379" s="34"/>
      <c r="E379" s="34"/>
      <c r="F379" s="34"/>
      <c r="G379" s="34"/>
      <c r="H379" s="34"/>
      <c r="I379" s="34"/>
      <c r="J379" s="34"/>
      <c r="K379" s="34"/>
      <c r="L379" s="34"/>
      <c r="M379" s="34"/>
      <c r="N379" s="34"/>
      <c r="O379" s="34"/>
      <c r="P379" s="34"/>
      <c r="Q379" s="34"/>
      <c r="R379" s="34"/>
      <c r="S379" s="34"/>
      <c r="U379" s="34"/>
    </row>
    <row r="380" spans="3:21" x14ac:dyDescent="0.2">
      <c r="C380" s="34"/>
      <c r="D380" s="34"/>
      <c r="E380" s="34"/>
      <c r="F380" s="34"/>
      <c r="G380" s="34"/>
      <c r="H380" s="34"/>
      <c r="I380" s="34"/>
      <c r="J380" s="34"/>
      <c r="K380" s="34"/>
      <c r="L380" s="34"/>
      <c r="M380" s="34"/>
      <c r="N380" s="34"/>
      <c r="O380" s="34"/>
      <c r="P380" s="34"/>
      <c r="Q380" s="34"/>
      <c r="R380" s="34"/>
      <c r="S380" s="34"/>
      <c r="U380" s="34"/>
    </row>
    <row r="381" spans="3:21" x14ac:dyDescent="0.2">
      <c r="C381" s="34"/>
      <c r="D381" s="34"/>
      <c r="E381" s="34"/>
      <c r="F381" s="34"/>
      <c r="G381" s="34"/>
      <c r="H381" s="34"/>
      <c r="I381" s="34"/>
      <c r="J381" s="34"/>
      <c r="K381" s="34"/>
      <c r="L381" s="34"/>
      <c r="M381" s="34"/>
      <c r="N381" s="34"/>
      <c r="O381" s="34"/>
      <c r="P381" s="34"/>
      <c r="Q381" s="34"/>
      <c r="R381" s="34"/>
      <c r="S381" s="34"/>
      <c r="U381" s="34"/>
    </row>
    <row r="382" spans="3:21" x14ac:dyDescent="0.2">
      <c r="C382" s="34"/>
      <c r="D382" s="34"/>
      <c r="E382" s="34"/>
      <c r="F382" s="34"/>
      <c r="G382" s="34"/>
      <c r="H382" s="34"/>
      <c r="I382" s="34"/>
      <c r="J382" s="34"/>
      <c r="K382" s="34"/>
      <c r="L382" s="34"/>
      <c r="M382" s="34"/>
      <c r="N382" s="34"/>
      <c r="O382" s="34"/>
      <c r="P382" s="34"/>
      <c r="Q382" s="34"/>
      <c r="R382" s="34"/>
      <c r="S382" s="34"/>
      <c r="U382" s="34"/>
    </row>
    <row r="383" spans="3:21" x14ac:dyDescent="0.2">
      <c r="C383" s="34"/>
      <c r="D383" s="34"/>
      <c r="E383" s="34"/>
      <c r="F383" s="34"/>
      <c r="G383" s="34"/>
      <c r="H383" s="34"/>
      <c r="I383" s="34"/>
      <c r="J383" s="34"/>
      <c r="K383" s="34"/>
      <c r="L383" s="34"/>
      <c r="M383" s="34"/>
      <c r="N383" s="34"/>
      <c r="O383" s="34"/>
      <c r="P383" s="34"/>
      <c r="Q383" s="34"/>
      <c r="R383" s="34"/>
      <c r="S383" s="34"/>
      <c r="U383" s="34"/>
    </row>
    <row r="384" spans="3:21" x14ac:dyDescent="0.2">
      <c r="C384" s="34"/>
      <c r="D384" s="34"/>
      <c r="E384" s="34"/>
      <c r="F384" s="34"/>
      <c r="G384" s="34"/>
      <c r="H384" s="34"/>
      <c r="I384" s="34"/>
      <c r="J384" s="34"/>
      <c r="K384" s="34"/>
      <c r="L384" s="34"/>
      <c r="M384" s="34"/>
      <c r="N384" s="34"/>
      <c r="O384" s="34"/>
      <c r="P384" s="34"/>
      <c r="Q384" s="34"/>
      <c r="R384" s="34"/>
      <c r="S384" s="34"/>
      <c r="U384" s="34"/>
    </row>
    <row r="385" spans="3:21" x14ac:dyDescent="0.2">
      <c r="C385" s="34"/>
      <c r="D385" s="34"/>
      <c r="E385" s="34"/>
      <c r="F385" s="34"/>
      <c r="G385" s="34"/>
      <c r="H385" s="34"/>
      <c r="I385" s="34"/>
      <c r="J385" s="34"/>
      <c r="K385" s="34"/>
      <c r="L385" s="34"/>
      <c r="M385" s="34"/>
      <c r="N385" s="34"/>
      <c r="O385" s="34"/>
      <c r="P385" s="34"/>
      <c r="Q385" s="34"/>
      <c r="R385" s="34"/>
      <c r="S385" s="34"/>
      <c r="U385" s="34"/>
    </row>
    <row r="386" spans="3:21" x14ac:dyDescent="0.2">
      <c r="C386" s="34"/>
      <c r="D386" s="34"/>
      <c r="E386" s="34"/>
      <c r="F386" s="34"/>
      <c r="G386" s="34"/>
      <c r="H386" s="34"/>
      <c r="I386" s="34"/>
      <c r="J386" s="34"/>
      <c r="K386" s="34"/>
      <c r="L386" s="34"/>
      <c r="M386" s="34"/>
      <c r="N386" s="34"/>
      <c r="O386" s="34"/>
      <c r="P386" s="34"/>
      <c r="Q386" s="34"/>
      <c r="R386" s="34"/>
      <c r="S386" s="34"/>
      <c r="U386" s="34"/>
    </row>
    <row r="387" spans="3:21" x14ac:dyDescent="0.2">
      <c r="C387" s="34"/>
      <c r="D387" s="34"/>
      <c r="E387" s="34"/>
      <c r="F387" s="34"/>
      <c r="G387" s="34"/>
      <c r="H387" s="34"/>
      <c r="I387" s="34"/>
      <c r="J387" s="34"/>
      <c r="K387" s="34"/>
      <c r="L387" s="34"/>
      <c r="M387" s="34"/>
      <c r="N387" s="34"/>
      <c r="O387" s="34"/>
      <c r="P387" s="34"/>
      <c r="Q387" s="34"/>
      <c r="R387" s="34"/>
      <c r="S387" s="34"/>
      <c r="U387" s="34"/>
    </row>
    <row r="388" spans="3:21" x14ac:dyDescent="0.2">
      <c r="C388" s="34"/>
      <c r="D388" s="34"/>
      <c r="E388" s="34"/>
      <c r="F388" s="34"/>
      <c r="G388" s="34"/>
      <c r="H388" s="34"/>
      <c r="I388" s="34"/>
      <c r="J388" s="34"/>
      <c r="K388" s="34"/>
      <c r="L388" s="34"/>
      <c r="M388" s="34"/>
      <c r="N388" s="34"/>
      <c r="O388" s="34"/>
      <c r="P388" s="34"/>
      <c r="Q388" s="34"/>
      <c r="R388" s="34"/>
      <c r="S388" s="34"/>
      <c r="U388" s="34"/>
    </row>
    <row r="389" spans="3:21" x14ac:dyDescent="0.2">
      <c r="C389" s="34"/>
      <c r="D389" s="34"/>
      <c r="E389" s="34"/>
      <c r="F389" s="34"/>
      <c r="G389" s="34"/>
      <c r="H389" s="34"/>
      <c r="I389" s="34"/>
      <c r="J389" s="34"/>
      <c r="K389" s="34"/>
      <c r="L389" s="34"/>
      <c r="M389" s="34"/>
      <c r="N389" s="34"/>
      <c r="O389" s="34"/>
      <c r="P389" s="34"/>
      <c r="Q389" s="34"/>
      <c r="R389" s="34"/>
      <c r="S389" s="34"/>
      <c r="U389" s="34"/>
    </row>
    <row r="390" spans="3:21" x14ac:dyDescent="0.2">
      <c r="C390" s="34"/>
      <c r="D390" s="34"/>
      <c r="E390" s="34"/>
      <c r="F390" s="34"/>
      <c r="G390" s="34"/>
      <c r="H390" s="34"/>
      <c r="I390" s="34"/>
      <c r="J390" s="34"/>
      <c r="K390" s="34"/>
      <c r="L390" s="34"/>
      <c r="M390" s="34"/>
      <c r="N390" s="34"/>
      <c r="O390" s="34"/>
      <c r="P390" s="34"/>
      <c r="Q390" s="34"/>
      <c r="R390" s="34"/>
      <c r="S390" s="34"/>
      <c r="U390" s="34"/>
    </row>
    <row r="391" spans="3:21" x14ac:dyDescent="0.2">
      <c r="C391" s="34"/>
      <c r="D391" s="34"/>
      <c r="E391" s="34"/>
      <c r="F391" s="34"/>
      <c r="G391" s="34"/>
      <c r="H391" s="34"/>
      <c r="I391" s="34"/>
      <c r="J391" s="34"/>
      <c r="K391" s="34"/>
      <c r="L391" s="34"/>
      <c r="M391" s="34"/>
      <c r="N391" s="34"/>
      <c r="O391" s="34"/>
      <c r="P391" s="34"/>
      <c r="Q391" s="34"/>
      <c r="R391" s="34"/>
      <c r="S391" s="34"/>
      <c r="U391" s="34"/>
    </row>
    <row r="392" spans="3:21" x14ac:dyDescent="0.2">
      <c r="C392" s="34"/>
      <c r="D392" s="34"/>
      <c r="E392" s="34"/>
      <c r="F392" s="34"/>
      <c r="G392" s="34"/>
      <c r="H392" s="34"/>
      <c r="I392" s="34"/>
      <c r="J392" s="34"/>
      <c r="K392" s="34"/>
      <c r="L392" s="34"/>
      <c r="M392" s="34"/>
      <c r="N392" s="34"/>
      <c r="O392" s="34"/>
      <c r="P392" s="34"/>
      <c r="Q392" s="34"/>
      <c r="R392" s="34"/>
      <c r="S392" s="34"/>
      <c r="U392" s="34"/>
    </row>
    <row r="393" spans="3:21" x14ac:dyDescent="0.2">
      <c r="C393" s="34"/>
      <c r="D393" s="34"/>
      <c r="E393" s="34"/>
      <c r="F393" s="34"/>
      <c r="G393" s="34"/>
      <c r="H393" s="34"/>
      <c r="I393" s="34"/>
      <c r="J393" s="34"/>
      <c r="K393" s="34"/>
      <c r="L393" s="34"/>
      <c r="M393" s="34"/>
      <c r="N393" s="34"/>
      <c r="O393" s="34"/>
      <c r="P393" s="34"/>
      <c r="Q393" s="34"/>
      <c r="R393" s="34"/>
      <c r="S393" s="34"/>
      <c r="U393" s="34"/>
    </row>
    <row r="394" spans="3:21" x14ac:dyDescent="0.2">
      <c r="C394" s="34"/>
      <c r="D394" s="34"/>
      <c r="E394" s="34"/>
      <c r="F394" s="34"/>
      <c r="G394" s="34"/>
      <c r="H394" s="34"/>
      <c r="I394" s="34"/>
      <c r="J394" s="34"/>
      <c r="K394" s="34"/>
      <c r="L394" s="34"/>
      <c r="M394" s="34"/>
      <c r="N394" s="34"/>
      <c r="O394" s="34"/>
      <c r="P394" s="34"/>
      <c r="Q394" s="34"/>
      <c r="R394" s="34"/>
      <c r="S394" s="34"/>
      <c r="U394" s="34"/>
    </row>
    <row r="395" spans="3:21" x14ac:dyDescent="0.2">
      <c r="C395" s="34"/>
      <c r="D395" s="34"/>
      <c r="E395" s="34"/>
      <c r="F395" s="34"/>
      <c r="G395" s="34"/>
      <c r="H395" s="34"/>
      <c r="I395" s="34"/>
      <c r="J395" s="34"/>
      <c r="K395" s="34"/>
      <c r="L395" s="34"/>
      <c r="M395" s="34"/>
      <c r="N395" s="34"/>
      <c r="O395" s="34"/>
      <c r="P395" s="34"/>
      <c r="Q395" s="34"/>
      <c r="R395" s="34"/>
      <c r="S395" s="34"/>
      <c r="U395" s="34"/>
    </row>
    <row r="396" spans="3:21" x14ac:dyDescent="0.2">
      <c r="C396" s="34"/>
      <c r="D396" s="34"/>
      <c r="E396" s="34"/>
      <c r="F396" s="34"/>
      <c r="G396" s="34"/>
      <c r="H396" s="34"/>
      <c r="I396" s="34"/>
      <c r="J396" s="34"/>
      <c r="K396" s="34"/>
      <c r="L396" s="34"/>
      <c r="M396" s="34"/>
      <c r="N396" s="34"/>
      <c r="O396" s="34"/>
      <c r="P396" s="34"/>
      <c r="Q396" s="34"/>
      <c r="R396" s="34"/>
      <c r="S396" s="34"/>
      <c r="U396" s="34"/>
    </row>
    <row r="397" spans="3:21" x14ac:dyDescent="0.2">
      <c r="C397" s="34"/>
      <c r="D397" s="34"/>
      <c r="E397" s="34"/>
      <c r="F397" s="34"/>
      <c r="G397" s="34"/>
      <c r="H397" s="34"/>
      <c r="I397" s="34"/>
      <c r="J397" s="34"/>
      <c r="K397" s="34"/>
      <c r="L397" s="34"/>
      <c r="M397" s="34"/>
      <c r="N397" s="34"/>
      <c r="O397" s="34"/>
      <c r="P397" s="34"/>
      <c r="Q397" s="34"/>
      <c r="R397" s="34"/>
      <c r="S397" s="34"/>
      <c r="U397" s="34"/>
    </row>
    <row r="398" spans="3:21" x14ac:dyDescent="0.2">
      <c r="C398" s="34"/>
      <c r="D398" s="34"/>
      <c r="E398" s="34"/>
      <c r="F398" s="34"/>
      <c r="G398" s="34"/>
      <c r="H398" s="34"/>
      <c r="I398" s="34"/>
      <c r="J398" s="34"/>
      <c r="K398" s="34"/>
      <c r="L398" s="34"/>
      <c r="M398" s="34"/>
      <c r="N398" s="34"/>
      <c r="O398" s="34"/>
      <c r="P398" s="34"/>
      <c r="Q398" s="34"/>
      <c r="R398" s="34"/>
      <c r="S398" s="34"/>
      <c r="U398" s="34"/>
    </row>
    <row r="399" spans="3:21" x14ac:dyDescent="0.2">
      <c r="C399" s="34"/>
      <c r="D399" s="34"/>
      <c r="E399" s="34"/>
      <c r="F399" s="34"/>
      <c r="G399" s="34"/>
      <c r="H399" s="34"/>
      <c r="I399" s="34"/>
      <c r="J399" s="34"/>
      <c r="K399" s="34"/>
      <c r="L399" s="34"/>
      <c r="M399" s="34"/>
      <c r="N399" s="34"/>
      <c r="O399" s="34"/>
      <c r="P399" s="34"/>
      <c r="Q399" s="34"/>
      <c r="R399" s="34"/>
      <c r="S399" s="34"/>
      <c r="U399" s="34"/>
    </row>
    <row r="400" spans="3:21" x14ac:dyDescent="0.2">
      <c r="C400" s="34"/>
      <c r="D400" s="34"/>
      <c r="E400" s="34"/>
      <c r="F400" s="34"/>
      <c r="G400" s="34"/>
      <c r="H400" s="34"/>
      <c r="I400" s="34"/>
      <c r="J400" s="34"/>
      <c r="K400" s="34"/>
      <c r="L400" s="34"/>
      <c r="M400" s="34"/>
      <c r="N400" s="34"/>
      <c r="O400" s="34"/>
      <c r="P400" s="34"/>
      <c r="Q400" s="34"/>
      <c r="R400" s="34"/>
      <c r="S400" s="34"/>
      <c r="U400" s="34"/>
    </row>
    <row r="401" spans="3:21" x14ac:dyDescent="0.2">
      <c r="C401" s="34"/>
      <c r="D401" s="34"/>
      <c r="E401" s="34"/>
      <c r="F401" s="34"/>
      <c r="G401" s="34"/>
      <c r="H401" s="34"/>
      <c r="I401" s="34"/>
      <c r="J401" s="34"/>
      <c r="K401" s="34"/>
      <c r="L401" s="34"/>
      <c r="M401" s="34"/>
      <c r="N401" s="34"/>
      <c r="O401" s="34"/>
      <c r="P401" s="34"/>
      <c r="Q401" s="34"/>
      <c r="R401" s="34"/>
      <c r="S401" s="34"/>
      <c r="U401" s="34"/>
    </row>
    <row r="402" spans="3:21" x14ac:dyDescent="0.2">
      <c r="C402" s="34"/>
      <c r="D402" s="34"/>
      <c r="E402" s="34"/>
      <c r="F402" s="34"/>
      <c r="G402" s="34"/>
      <c r="H402" s="34"/>
      <c r="I402" s="34"/>
      <c r="J402" s="34"/>
      <c r="K402" s="34"/>
      <c r="L402" s="34"/>
      <c r="M402" s="34"/>
      <c r="N402" s="34"/>
      <c r="O402" s="34"/>
      <c r="P402" s="34"/>
      <c r="Q402" s="34"/>
      <c r="R402" s="34"/>
      <c r="S402" s="34"/>
      <c r="U402" s="34"/>
    </row>
    <row r="403" spans="3:21" x14ac:dyDescent="0.2">
      <c r="C403" s="34"/>
      <c r="D403" s="34"/>
      <c r="E403" s="34"/>
      <c r="F403" s="34"/>
      <c r="G403" s="34"/>
      <c r="H403" s="34"/>
      <c r="I403" s="34"/>
      <c r="J403" s="34"/>
      <c r="K403" s="34"/>
      <c r="L403" s="34"/>
      <c r="M403" s="34"/>
      <c r="N403" s="34"/>
      <c r="O403" s="34"/>
      <c r="P403" s="34"/>
      <c r="Q403" s="34"/>
      <c r="R403" s="34"/>
      <c r="S403" s="34"/>
      <c r="U403" s="34"/>
    </row>
    <row r="404" spans="3:21" x14ac:dyDescent="0.2">
      <c r="C404" s="34"/>
      <c r="D404" s="34"/>
      <c r="E404" s="34"/>
      <c r="F404" s="34"/>
      <c r="G404" s="34"/>
      <c r="H404" s="34"/>
      <c r="I404" s="34"/>
      <c r="J404" s="34"/>
      <c r="K404" s="34"/>
      <c r="L404" s="34"/>
      <c r="M404" s="34"/>
      <c r="N404" s="34"/>
      <c r="O404" s="34"/>
      <c r="P404" s="34"/>
      <c r="Q404" s="34"/>
      <c r="R404" s="34"/>
      <c r="S404" s="34"/>
      <c r="U404" s="34"/>
    </row>
    <row r="405" spans="3:21" x14ac:dyDescent="0.2">
      <c r="C405" s="34"/>
      <c r="D405" s="34"/>
      <c r="E405" s="34"/>
      <c r="F405" s="34"/>
      <c r="G405" s="34"/>
      <c r="H405" s="34"/>
      <c r="I405" s="34"/>
      <c r="J405" s="34"/>
      <c r="K405" s="34"/>
      <c r="L405" s="34"/>
      <c r="M405" s="34"/>
      <c r="N405" s="34"/>
      <c r="O405" s="34"/>
      <c r="P405" s="34"/>
      <c r="Q405" s="34"/>
      <c r="R405" s="34"/>
      <c r="S405" s="34"/>
      <c r="U405" s="34"/>
    </row>
    <row r="406" spans="3:21" x14ac:dyDescent="0.2">
      <c r="C406" s="34"/>
      <c r="D406" s="34"/>
      <c r="E406" s="34"/>
      <c r="F406" s="34"/>
      <c r="G406" s="34"/>
      <c r="H406" s="34"/>
      <c r="I406" s="34"/>
      <c r="J406" s="34"/>
      <c r="K406" s="34"/>
      <c r="L406" s="34"/>
      <c r="M406" s="34"/>
      <c r="N406" s="34"/>
      <c r="O406" s="34"/>
      <c r="P406" s="34"/>
      <c r="Q406" s="34"/>
      <c r="R406" s="34"/>
      <c r="S406" s="34"/>
      <c r="U406" s="34"/>
    </row>
    <row r="407" spans="3:21" x14ac:dyDescent="0.2">
      <c r="C407" s="34"/>
      <c r="D407" s="34"/>
      <c r="E407" s="34"/>
      <c r="F407" s="34"/>
      <c r="G407" s="34"/>
      <c r="H407" s="34"/>
      <c r="I407" s="34"/>
      <c r="J407" s="34"/>
      <c r="K407" s="34"/>
      <c r="L407" s="34"/>
      <c r="M407" s="34"/>
      <c r="N407" s="34"/>
      <c r="O407" s="34"/>
      <c r="P407" s="34"/>
      <c r="Q407" s="34"/>
      <c r="R407" s="34"/>
      <c r="S407" s="34"/>
      <c r="U407" s="34"/>
    </row>
    <row r="408" spans="3:21" x14ac:dyDescent="0.2">
      <c r="C408" s="34"/>
      <c r="D408" s="34"/>
      <c r="E408" s="34"/>
      <c r="F408" s="34"/>
      <c r="G408" s="34"/>
      <c r="H408" s="34"/>
      <c r="I408" s="34"/>
      <c r="J408" s="34"/>
      <c r="K408" s="34"/>
      <c r="L408" s="34"/>
      <c r="M408" s="34"/>
      <c r="N408" s="34"/>
      <c r="O408" s="34"/>
      <c r="P408" s="34"/>
      <c r="Q408" s="34"/>
      <c r="R408" s="34"/>
      <c r="S408" s="34"/>
      <c r="U408" s="34"/>
    </row>
    <row r="409" spans="3:21" x14ac:dyDescent="0.2">
      <c r="C409" s="34"/>
      <c r="D409" s="34"/>
      <c r="E409" s="34"/>
      <c r="F409" s="34"/>
      <c r="G409" s="34"/>
      <c r="H409" s="34"/>
      <c r="I409" s="34"/>
      <c r="J409" s="34"/>
      <c r="K409" s="34"/>
      <c r="L409" s="34"/>
      <c r="M409" s="34"/>
      <c r="N409" s="34"/>
      <c r="O409" s="34"/>
      <c r="P409" s="34"/>
      <c r="Q409" s="34"/>
      <c r="R409" s="34"/>
      <c r="S409" s="34"/>
      <c r="U409" s="34"/>
    </row>
    <row r="410" spans="3:21" x14ac:dyDescent="0.2">
      <c r="C410" s="34"/>
      <c r="D410" s="34"/>
      <c r="E410" s="34"/>
      <c r="F410" s="34"/>
      <c r="G410" s="34"/>
      <c r="H410" s="34"/>
      <c r="I410" s="34"/>
      <c r="J410" s="34"/>
      <c r="K410" s="34"/>
      <c r="L410" s="34"/>
      <c r="M410" s="34"/>
      <c r="N410" s="34"/>
      <c r="O410" s="34"/>
      <c r="P410" s="34"/>
      <c r="Q410" s="34"/>
      <c r="R410" s="34"/>
      <c r="S410" s="34"/>
      <c r="U410" s="34"/>
    </row>
    <row r="411" spans="3:21" x14ac:dyDescent="0.2">
      <c r="C411" s="34"/>
      <c r="D411" s="34"/>
      <c r="E411" s="34"/>
      <c r="F411" s="34"/>
      <c r="G411" s="34"/>
      <c r="H411" s="34"/>
      <c r="I411" s="34"/>
      <c r="J411" s="34"/>
      <c r="K411" s="34"/>
      <c r="L411" s="34"/>
      <c r="M411" s="34"/>
      <c r="N411" s="34"/>
      <c r="O411" s="34"/>
      <c r="P411" s="34"/>
      <c r="Q411" s="34"/>
      <c r="R411" s="34"/>
      <c r="S411" s="34"/>
      <c r="U411" s="34"/>
    </row>
    <row r="412" spans="3:21" x14ac:dyDescent="0.2">
      <c r="C412" s="34"/>
      <c r="D412" s="34"/>
      <c r="E412" s="34"/>
      <c r="F412" s="34"/>
      <c r="G412" s="34"/>
      <c r="H412" s="34"/>
      <c r="I412" s="34"/>
      <c r="J412" s="34"/>
      <c r="K412" s="34"/>
      <c r="L412" s="34"/>
      <c r="M412" s="34"/>
      <c r="N412" s="34"/>
      <c r="O412" s="34"/>
      <c r="P412" s="34"/>
      <c r="Q412" s="34"/>
      <c r="R412" s="34"/>
      <c r="S412" s="34"/>
      <c r="U412" s="34"/>
    </row>
    <row r="413" spans="3:21" x14ac:dyDescent="0.2">
      <c r="C413" s="34"/>
      <c r="D413" s="34"/>
      <c r="E413" s="34"/>
      <c r="F413" s="34"/>
      <c r="G413" s="34"/>
      <c r="H413" s="34"/>
      <c r="I413" s="34"/>
      <c r="J413" s="34"/>
      <c r="K413" s="34"/>
      <c r="L413" s="34"/>
      <c r="M413" s="34"/>
      <c r="N413" s="34"/>
      <c r="O413" s="34"/>
      <c r="P413" s="34"/>
      <c r="Q413" s="34"/>
      <c r="R413" s="34"/>
      <c r="S413" s="34"/>
      <c r="U413" s="34"/>
    </row>
    <row r="414" spans="3:21" x14ac:dyDescent="0.2">
      <c r="C414" s="34"/>
      <c r="D414" s="34"/>
      <c r="E414" s="34"/>
      <c r="F414" s="34"/>
      <c r="G414" s="34"/>
      <c r="H414" s="34"/>
      <c r="I414" s="34"/>
      <c r="J414" s="34"/>
      <c r="K414" s="34"/>
      <c r="L414" s="34"/>
      <c r="M414" s="34"/>
      <c r="N414" s="34"/>
      <c r="O414" s="34"/>
      <c r="P414" s="34"/>
      <c r="Q414" s="34"/>
      <c r="R414" s="34"/>
      <c r="S414" s="34"/>
      <c r="U414" s="34"/>
    </row>
    <row r="415" spans="3:21" x14ac:dyDescent="0.2">
      <c r="C415" s="34"/>
      <c r="D415" s="34"/>
      <c r="E415" s="34"/>
      <c r="F415" s="34"/>
      <c r="G415" s="34"/>
      <c r="H415" s="34"/>
      <c r="I415" s="34"/>
      <c r="J415" s="34"/>
      <c r="K415" s="34"/>
      <c r="L415" s="34"/>
      <c r="M415" s="34"/>
      <c r="N415" s="34"/>
      <c r="O415" s="34"/>
      <c r="P415" s="34"/>
      <c r="Q415" s="34"/>
      <c r="R415" s="34"/>
      <c r="S415" s="34"/>
      <c r="U415" s="34"/>
    </row>
    <row r="416" spans="3:21" x14ac:dyDescent="0.2">
      <c r="C416" s="34"/>
      <c r="D416" s="34"/>
      <c r="E416" s="34"/>
      <c r="F416" s="34"/>
      <c r="G416" s="34"/>
      <c r="H416" s="34"/>
      <c r="I416" s="34"/>
      <c r="J416" s="34"/>
      <c r="K416" s="34"/>
      <c r="L416" s="34"/>
      <c r="M416" s="34"/>
      <c r="N416" s="34"/>
      <c r="O416" s="34"/>
      <c r="P416" s="34"/>
      <c r="Q416" s="34"/>
      <c r="R416" s="34"/>
      <c r="S416" s="34"/>
      <c r="U416" s="34"/>
    </row>
    <row r="417" spans="3:21" x14ac:dyDescent="0.2">
      <c r="C417" s="34"/>
      <c r="D417" s="34"/>
      <c r="E417" s="34"/>
      <c r="F417" s="34"/>
      <c r="G417" s="34"/>
      <c r="H417" s="34"/>
      <c r="I417" s="34"/>
      <c r="J417" s="34"/>
      <c r="K417" s="34"/>
      <c r="L417" s="34"/>
      <c r="M417" s="34"/>
      <c r="N417" s="34"/>
      <c r="O417" s="34"/>
      <c r="P417" s="34"/>
      <c r="Q417" s="34"/>
      <c r="R417" s="34"/>
      <c r="S417" s="34"/>
      <c r="U417" s="34"/>
    </row>
    <row r="418" spans="3:21" x14ac:dyDescent="0.2">
      <c r="C418" s="34"/>
      <c r="D418" s="34"/>
      <c r="E418" s="34"/>
      <c r="F418" s="34"/>
      <c r="G418" s="34"/>
      <c r="H418" s="34"/>
      <c r="I418" s="34"/>
      <c r="J418" s="34"/>
      <c r="K418" s="34"/>
      <c r="L418" s="34"/>
      <c r="M418" s="34"/>
      <c r="N418" s="34"/>
      <c r="O418" s="34"/>
      <c r="P418" s="34"/>
      <c r="Q418" s="34"/>
      <c r="R418" s="34"/>
      <c r="S418" s="34"/>
      <c r="U418" s="34"/>
    </row>
    <row r="419" spans="3:21" x14ac:dyDescent="0.2">
      <c r="C419" s="34"/>
      <c r="D419" s="34"/>
      <c r="E419" s="34"/>
      <c r="F419" s="34"/>
      <c r="G419" s="34"/>
      <c r="H419" s="34"/>
      <c r="I419" s="34"/>
      <c r="J419" s="34"/>
      <c r="K419" s="34"/>
      <c r="L419" s="34"/>
      <c r="M419" s="34"/>
      <c r="N419" s="34"/>
      <c r="O419" s="34"/>
      <c r="P419" s="34"/>
      <c r="Q419" s="34"/>
      <c r="R419" s="34"/>
      <c r="S419" s="34"/>
      <c r="U419" s="34"/>
    </row>
    <row r="420" spans="3:21" x14ac:dyDescent="0.2">
      <c r="C420" s="34"/>
      <c r="D420" s="34"/>
      <c r="E420" s="34"/>
      <c r="F420" s="34"/>
      <c r="G420" s="34"/>
      <c r="H420" s="34"/>
      <c r="I420" s="34"/>
      <c r="J420" s="34"/>
      <c r="K420" s="34"/>
      <c r="L420" s="34"/>
      <c r="M420" s="34"/>
      <c r="N420" s="34"/>
      <c r="O420" s="34"/>
      <c r="P420" s="34"/>
      <c r="Q420" s="34"/>
      <c r="R420" s="34"/>
      <c r="S420" s="34"/>
      <c r="U420" s="34"/>
    </row>
    <row r="421" spans="3:21" x14ac:dyDescent="0.2">
      <c r="C421" s="34"/>
      <c r="D421" s="34"/>
      <c r="E421" s="34"/>
      <c r="F421" s="34"/>
      <c r="G421" s="34"/>
      <c r="H421" s="34"/>
      <c r="I421" s="34"/>
      <c r="J421" s="34"/>
      <c r="K421" s="34"/>
      <c r="L421" s="34"/>
      <c r="M421" s="34"/>
      <c r="N421" s="34"/>
      <c r="O421" s="34"/>
      <c r="P421" s="34"/>
      <c r="Q421" s="34"/>
      <c r="R421" s="34"/>
      <c r="S421" s="34"/>
      <c r="U421" s="34"/>
    </row>
    <row r="422" spans="3:21" x14ac:dyDescent="0.2">
      <c r="C422" s="34"/>
      <c r="D422" s="34"/>
      <c r="E422" s="34"/>
      <c r="F422" s="34"/>
      <c r="G422" s="34"/>
      <c r="H422" s="34"/>
      <c r="I422" s="34"/>
      <c r="J422" s="34"/>
      <c r="K422" s="34"/>
      <c r="L422" s="34"/>
      <c r="M422" s="34"/>
      <c r="N422" s="34"/>
      <c r="O422" s="34"/>
      <c r="P422" s="34"/>
      <c r="Q422" s="34"/>
      <c r="R422" s="34"/>
      <c r="S422" s="34"/>
      <c r="U422" s="34"/>
    </row>
    <row r="423" spans="3:21" x14ac:dyDescent="0.2">
      <c r="C423" s="34"/>
      <c r="D423" s="34"/>
      <c r="E423" s="34"/>
      <c r="F423" s="34"/>
      <c r="G423" s="34"/>
      <c r="H423" s="34"/>
      <c r="I423" s="34"/>
      <c r="J423" s="34"/>
      <c r="K423" s="34"/>
      <c r="L423" s="34"/>
      <c r="M423" s="34"/>
      <c r="N423" s="34"/>
      <c r="O423" s="34"/>
      <c r="P423" s="34"/>
      <c r="Q423" s="34"/>
      <c r="R423" s="34"/>
      <c r="S423" s="34"/>
      <c r="U423" s="34"/>
    </row>
    <row r="424" spans="3:21" x14ac:dyDescent="0.2">
      <c r="C424" s="34"/>
      <c r="D424" s="34"/>
      <c r="E424" s="34"/>
      <c r="F424" s="34"/>
      <c r="G424" s="34"/>
      <c r="H424" s="34"/>
      <c r="I424" s="34"/>
      <c r="J424" s="34"/>
      <c r="K424" s="34"/>
      <c r="L424" s="34"/>
      <c r="M424" s="34"/>
      <c r="N424" s="34"/>
      <c r="O424" s="34"/>
      <c r="P424" s="34"/>
      <c r="Q424" s="34"/>
      <c r="R424" s="34"/>
      <c r="S424" s="34"/>
      <c r="U424" s="34"/>
    </row>
    <row r="425" spans="3:21" x14ac:dyDescent="0.2">
      <c r="C425" s="34"/>
      <c r="D425" s="34"/>
      <c r="E425" s="34"/>
      <c r="F425" s="34"/>
      <c r="G425" s="34"/>
      <c r="H425" s="34"/>
      <c r="I425" s="34"/>
      <c r="J425" s="34"/>
      <c r="K425" s="34"/>
      <c r="L425" s="34"/>
      <c r="M425" s="34"/>
      <c r="N425" s="34"/>
      <c r="O425" s="34"/>
      <c r="P425" s="34"/>
      <c r="Q425" s="34"/>
      <c r="R425" s="34"/>
      <c r="S425" s="34"/>
      <c r="U425" s="34"/>
    </row>
    <row r="426" spans="3:21" x14ac:dyDescent="0.2">
      <c r="C426" s="34"/>
      <c r="D426" s="34"/>
      <c r="E426" s="34"/>
      <c r="F426" s="34"/>
      <c r="G426" s="34"/>
      <c r="H426" s="34"/>
      <c r="I426" s="34"/>
      <c r="J426" s="34"/>
      <c r="K426" s="34"/>
      <c r="L426" s="34"/>
      <c r="M426" s="34"/>
      <c r="N426" s="34"/>
      <c r="O426" s="34"/>
      <c r="P426" s="34"/>
      <c r="Q426" s="34"/>
      <c r="R426" s="34"/>
      <c r="S426" s="34"/>
      <c r="U426" s="34"/>
    </row>
    <row r="427" spans="3:21" x14ac:dyDescent="0.2">
      <c r="C427" s="34"/>
      <c r="D427" s="34"/>
      <c r="E427" s="34"/>
      <c r="F427" s="34"/>
      <c r="G427" s="34"/>
      <c r="H427" s="34"/>
      <c r="I427" s="34"/>
      <c r="J427" s="34"/>
      <c r="K427" s="34"/>
      <c r="L427" s="34"/>
      <c r="M427" s="34"/>
      <c r="N427" s="34"/>
      <c r="O427" s="34"/>
      <c r="P427" s="34"/>
      <c r="Q427" s="34"/>
      <c r="R427" s="34"/>
      <c r="S427" s="34"/>
      <c r="U427" s="34"/>
    </row>
    <row r="428" spans="3:21" x14ac:dyDescent="0.2">
      <c r="C428" s="34"/>
      <c r="D428" s="34"/>
      <c r="E428" s="34"/>
      <c r="F428" s="34"/>
      <c r="G428" s="34"/>
      <c r="H428" s="34"/>
      <c r="I428" s="34"/>
      <c r="J428" s="34"/>
      <c r="K428" s="34"/>
      <c r="L428" s="34"/>
      <c r="M428" s="34"/>
      <c r="N428" s="34"/>
      <c r="O428" s="34"/>
      <c r="P428" s="34"/>
      <c r="Q428" s="34"/>
      <c r="R428" s="34"/>
      <c r="S428" s="34"/>
      <c r="U428" s="34"/>
    </row>
    <row r="429" spans="3:21" x14ac:dyDescent="0.2">
      <c r="C429" s="34"/>
      <c r="D429" s="34"/>
      <c r="E429" s="34"/>
      <c r="F429" s="34"/>
      <c r="G429" s="34"/>
      <c r="H429" s="34"/>
      <c r="I429" s="34"/>
      <c r="J429" s="34"/>
      <c r="K429" s="34"/>
      <c r="L429" s="34"/>
      <c r="M429" s="34"/>
      <c r="N429" s="34"/>
      <c r="O429" s="34"/>
      <c r="P429" s="34"/>
      <c r="Q429" s="34"/>
      <c r="R429" s="34"/>
      <c r="S429" s="34"/>
      <c r="U429" s="34"/>
    </row>
    <row r="430" spans="3:21" x14ac:dyDescent="0.2">
      <c r="C430" s="34"/>
      <c r="D430" s="34"/>
      <c r="E430" s="34"/>
      <c r="F430" s="34"/>
      <c r="G430" s="34"/>
      <c r="H430" s="34"/>
      <c r="I430" s="34"/>
      <c r="J430" s="34"/>
      <c r="K430" s="34"/>
      <c r="L430" s="34"/>
      <c r="M430" s="34"/>
      <c r="N430" s="34"/>
      <c r="O430" s="34"/>
      <c r="P430" s="34"/>
      <c r="Q430" s="34"/>
      <c r="R430" s="34"/>
      <c r="S430" s="34"/>
      <c r="U430" s="34"/>
    </row>
    <row r="431" spans="3:21" x14ac:dyDescent="0.2">
      <c r="C431" s="34"/>
      <c r="D431" s="34"/>
      <c r="E431" s="34"/>
      <c r="F431" s="34"/>
      <c r="G431" s="34"/>
      <c r="H431" s="34"/>
      <c r="I431" s="34"/>
      <c r="J431" s="34"/>
      <c r="K431" s="34"/>
      <c r="L431" s="34"/>
      <c r="M431" s="34"/>
      <c r="N431" s="34"/>
      <c r="O431" s="34"/>
      <c r="P431" s="34"/>
      <c r="Q431" s="34"/>
      <c r="R431" s="34"/>
      <c r="S431" s="34"/>
      <c r="U431" s="34"/>
    </row>
    <row r="432" spans="3:21" x14ac:dyDescent="0.2">
      <c r="C432" s="34"/>
      <c r="D432" s="34"/>
      <c r="E432" s="34"/>
      <c r="F432" s="34"/>
      <c r="G432" s="34"/>
      <c r="H432" s="34"/>
      <c r="I432" s="34"/>
      <c r="J432" s="34"/>
      <c r="K432" s="34"/>
      <c r="L432" s="34"/>
      <c r="M432" s="34"/>
      <c r="N432" s="34"/>
      <c r="O432" s="34"/>
      <c r="P432" s="34"/>
      <c r="Q432" s="34"/>
      <c r="R432" s="34"/>
      <c r="S432" s="34"/>
      <c r="U432" s="34"/>
    </row>
    <row r="433" spans="3:21" x14ac:dyDescent="0.2">
      <c r="C433" s="34"/>
      <c r="D433" s="34"/>
      <c r="E433" s="34"/>
      <c r="F433" s="34"/>
      <c r="G433" s="34"/>
      <c r="H433" s="34"/>
      <c r="I433" s="34"/>
      <c r="J433" s="34"/>
      <c r="K433" s="34"/>
      <c r="L433" s="34"/>
      <c r="M433" s="34"/>
      <c r="N433" s="34"/>
      <c r="O433" s="34"/>
      <c r="P433" s="34"/>
      <c r="Q433" s="34"/>
      <c r="R433" s="34"/>
      <c r="S433" s="34"/>
      <c r="U433" s="34"/>
    </row>
    <row r="434" spans="3:21" x14ac:dyDescent="0.2">
      <c r="C434" s="34"/>
      <c r="D434" s="34"/>
      <c r="E434" s="34"/>
      <c r="F434" s="34"/>
      <c r="G434" s="34"/>
      <c r="H434" s="34"/>
      <c r="I434" s="34"/>
      <c r="J434" s="34"/>
      <c r="K434" s="34"/>
      <c r="L434" s="34"/>
      <c r="M434" s="34"/>
      <c r="N434" s="34"/>
      <c r="O434" s="34"/>
      <c r="P434" s="34"/>
      <c r="Q434" s="34"/>
      <c r="R434" s="34"/>
      <c r="S434" s="34"/>
      <c r="U434" s="34"/>
    </row>
    <row r="435" spans="3:21" x14ac:dyDescent="0.2">
      <c r="C435" s="34"/>
      <c r="D435" s="34"/>
      <c r="E435" s="34"/>
      <c r="F435" s="34"/>
      <c r="G435" s="34"/>
      <c r="H435" s="34"/>
      <c r="I435" s="34"/>
      <c r="J435" s="34"/>
      <c r="K435" s="34"/>
      <c r="L435" s="34"/>
      <c r="M435" s="34"/>
      <c r="N435" s="34"/>
      <c r="O435" s="34"/>
      <c r="P435" s="34"/>
      <c r="Q435" s="34"/>
      <c r="R435" s="34"/>
      <c r="S435" s="34"/>
      <c r="U435" s="34"/>
    </row>
    <row r="436" spans="3:21" x14ac:dyDescent="0.2">
      <c r="C436" s="34"/>
      <c r="D436" s="34"/>
      <c r="E436" s="34"/>
      <c r="F436" s="34"/>
      <c r="G436" s="34"/>
      <c r="H436" s="34"/>
      <c r="I436" s="34"/>
      <c r="J436" s="34"/>
      <c r="K436" s="34"/>
      <c r="L436" s="34"/>
      <c r="M436" s="34"/>
      <c r="N436" s="34"/>
      <c r="O436" s="34"/>
      <c r="P436" s="34"/>
      <c r="Q436" s="34"/>
      <c r="R436" s="34"/>
      <c r="S436" s="34"/>
      <c r="U436" s="34"/>
    </row>
    <row r="437" spans="3:21" x14ac:dyDescent="0.2">
      <c r="C437" s="34"/>
      <c r="D437" s="34"/>
      <c r="E437" s="34"/>
      <c r="F437" s="34"/>
      <c r="G437" s="34"/>
      <c r="H437" s="34"/>
      <c r="I437" s="34"/>
      <c r="J437" s="34"/>
      <c r="K437" s="34"/>
      <c r="L437" s="34"/>
      <c r="M437" s="34"/>
      <c r="N437" s="34"/>
      <c r="O437" s="34"/>
      <c r="P437" s="34"/>
      <c r="Q437" s="34"/>
      <c r="R437" s="34"/>
      <c r="S437" s="34"/>
      <c r="U437" s="34"/>
    </row>
    <row r="438" spans="3:21" x14ac:dyDescent="0.2">
      <c r="C438" s="34"/>
      <c r="D438" s="34"/>
      <c r="E438" s="34"/>
      <c r="F438" s="34"/>
      <c r="G438" s="34"/>
      <c r="H438" s="34"/>
      <c r="I438" s="34"/>
      <c r="J438" s="34"/>
      <c r="K438" s="34"/>
      <c r="L438" s="34"/>
      <c r="M438" s="34"/>
      <c r="N438" s="34"/>
      <c r="O438" s="34"/>
      <c r="P438" s="34"/>
      <c r="Q438" s="34"/>
      <c r="R438" s="34"/>
      <c r="S438" s="34"/>
      <c r="U438" s="34"/>
    </row>
    <row r="439" spans="3:21" x14ac:dyDescent="0.2">
      <c r="C439" s="34"/>
      <c r="D439" s="34"/>
      <c r="E439" s="34"/>
      <c r="F439" s="34"/>
      <c r="G439" s="34"/>
      <c r="H439" s="34"/>
      <c r="I439" s="34"/>
      <c r="J439" s="34"/>
      <c r="K439" s="34"/>
      <c r="L439" s="34"/>
      <c r="M439" s="34"/>
      <c r="N439" s="34"/>
      <c r="O439" s="34"/>
      <c r="P439" s="34"/>
      <c r="Q439" s="34"/>
      <c r="R439" s="34"/>
      <c r="S439" s="34"/>
      <c r="U439" s="34"/>
    </row>
    <row r="440" spans="3:21" x14ac:dyDescent="0.2">
      <c r="C440" s="34"/>
      <c r="D440" s="34"/>
      <c r="E440" s="34"/>
      <c r="F440" s="34"/>
      <c r="G440" s="34"/>
      <c r="H440" s="34"/>
      <c r="I440" s="34"/>
      <c r="J440" s="34"/>
      <c r="K440" s="34"/>
      <c r="L440" s="34"/>
      <c r="M440" s="34"/>
      <c r="N440" s="34"/>
      <c r="O440" s="34"/>
      <c r="P440" s="34"/>
      <c r="Q440" s="34"/>
      <c r="R440" s="34"/>
      <c r="S440" s="34"/>
      <c r="U440" s="34"/>
    </row>
    <row r="441" spans="3:21" x14ac:dyDescent="0.2">
      <c r="C441" s="34"/>
      <c r="D441" s="34"/>
      <c r="E441" s="34"/>
      <c r="F441" s="34"/>
      <c r="G441" s="34"/>
      <c r="H441" s="34"/>
      <c r="I441" s="34"/>
      <c r="J441" s="34"/>
      <c r="K441" s="34"/>
      <c r="L441" s="34"/>
      <c r="M441" s="34"/>
      <c r="N441" s="34"/>
      <c r="O441" s="34"/>
      <c r="P441" s="34"/>
      <c r="Q441" s="34"/>
      <c r="R441" s="34"/>
      <c r="S441" s="34"/>
      <c r="U441" s="34"/>
    </row>
    <row r="442" spans="3:21" x14ac:dyDescent="0.2">
      <c r="C442" s="34"/>
      <c r="D442" s="34"/>
      <c r="E442" s="34"/>
      <c r="F442" s="34"/>
      <c r="G442" s="34"/>
      <c r="H442" s="34"/>
      <c r="I442" s="34"/>
      <c r="J442" s="34"/>
      <c r="K442" s="34"/>
      <c r="L442" s="34"/>
      <c r="M442" s="34"/>
      <c r="N442" s="34"/>
      <c r="O442" s="34"/>
      <c r="P442" s="34"/>
      <c r="Q442" s="34"/>
      <c r="R442" s="34"/>
      <c r="S442" s="34"/>
      <c r="U442" s="34"/>
    </row>
    <row r="443" spans="3:21" x14ac:dyDescent="0.2">
      <c r="C443" s="34"/>
      <c r="D443" s="34"/>
      <c r="E443" s="34"/>
      <c r="F443" s="34"/>
      <c r="G443" s="34"/>
      <c r="H443" s="34"/>
      <c r="I443" s="34"/>
      <c r="J443" s="34"/>
      <c r="K443" s="34"/>
      <c r="L443" s="34"/>
      <c r="M443" s="34"/>
      <c r="N443" s="34"/>
      <c r="O443" s="34"/>
      <c r="P443" s="34"/>
      <c r="Q443" s="34"/>
      <c r="R443" s="34"/>
      <c r="S443" s="34"/>
      <c r="U443" s="34"/>
    </row>
    <row r="444" spans="3:21" x14ac:dyDescent="0.2">
      <c r="C444" s="34"/>
      <c r="D444" s="34"/>
      <c r="E444" s="34"/>
      <c r="F444" s="34"/>
      <c r="G444" s="34"/>
      <c r="H444" s="34"/>
      <c r="I444" s="34"/>
      <c r="J444" s="34"/>
      <c r="K444" s="34"/>
      <c r="L444" s="34"/>
      <c r="M444" s="34"/>
      <c r="N444" s="34"/>
      <c r="O444" s="34"/>
      <c r="P444" s="34"/>
      <c r="Q444" s="34"/>
      <c r="R444" s="34"/>
      <c r="S444" s="34"/>
      <c r="U444" s="34"/>
    </row>
    <row r="445" spans="3:21" x14ac:dyDescent="0.2">
      <c r="C445" s="34"/>
      <c r="D445" s="34"/>
      <c r="E445" s="34"/>
      <c r="F445" s="34"/>
      <c r="G445" s="34"/>
      <c r="H445" s="34"/>
      <c r="I445" s="34"/>
      <c r="J445" s="34"/>
      <c r="K445" s="34"/>
      <c r="L445" s="34"/>
      <c r="M445" s="34"/>
      <c r="N445" s="34"/>
      <c r="O445" s="34"/>
      <c r="P445" s="34"/>
      <c r="Q445" s="34"/>
      <c r="R445" s="34"/>
      <c r="S445" s="34"/>
      <c r="U445" s="34"/>
    </row>
    <row r="446" spans="3:21" x14ac:dyDescent="0.2">
      <c r="C446" s="34"/>
      <c r="D446" s="34"/>
      <c r="E446" s="34"/>
      <c r="F446" s="34"/>
      <c r="G446" s="34"/>
      <c r="H446" s="34"/>
      <c r="I446" s="34"/>
      <c r="J446" s="34"/>
      <c r="K446" s="34"/>
      <c r="L446" s="34"/>
      <c r="M446" s="34"/>
      <c r="N446" s="34"/>
      <c r="O446" s="34"/>
      <c r="P446" s="34"/>
      <c r="Q446" s="34"/>
      <c r="R446" s="34"/>
      <c r="S446" s="34"/>
      <c r="U446" s="34"/>
    </row>
    <row r="447" spans="3:21" x14ac:dyDescent="0.2">
      <c r="C447" s="34"/>
      <c r="D447" s="34"/>
      <c r="E447" s="34"/>
      <c r="F447" s="34"/>
      <c r="G447" s="34"/>
      <c r="H447" s="34"/>
      <c r="I447" s="34"/>
      <c r="J447" s="34"/>
      <c r="K447" s="34"/>
      <c r="L447" s="34"/>
      <c r="M447" s="34"/>
      <c r="N447" s="34"/>
      <c r="O447" s="34"/>
      <c r="P447" s="34"/>
      <c r="Q447" s="34"/>
      <c r="R447" s="34"/>
      <c r="S447" s="34"/>
      <c r="U447" s="34"/>
    </row>
    <row r="448" spans="3:21" x14ac:dyDescent="0.2">
      <c r="C448" s="34"/>
      <c r="D448" s="34"/>
      <c r="E448" s="34"/>
      <c r="F448" s="34"/>
      <c r="G448" s="34"/>
      <c r="H448" s="34"/>
      <c r="I448" s="34"/>
      <c r="J448" s="34"/>
      <c r="K448" s="34"/>
      <c r="L448" s="34"/>
      <c r="M448" s="34"/>
      <c r="N448" s="34"/>
      <c r="O448" s="34"/>
      <c r="P448" s="34"/>
      <c r="Q448" s="34"/>
      <c r="R448" s="34"/>
      <c r="S448" s="34"/>
      <c r="U448" s="34"/>
    </row>
    <row r="449" spans="3:21" x14ac:dyDescent="0.2">
      <c r="C449" s="34"/>
      <c r="D449" s="34"/>
      <c r="E449" s="34"/>
      <c r="F449" s="34"/>
      <c r="G449" s="34"/>
      <c r="H449" s="34"/>
      <c r="I449" s="34"/>
      <c r="J449" s="34"/>
      <c r="K449" s="34"/>
      <c r="L449" s="34"/>
      <c r="M449" s="34"/>
      <c r="N449" s="34"/>
      <c r="O449" s="34"/>
      <c r="P449" s="34"/>
      <c r="Q449" s="34"/>
      <c r="R449" s="34"/>
      <c r="S449" s="34"/>
      <c r="U449" s="34"/>
    </row>
    <row r="450" spans="3:21" x14ac:dyDescent="0.2">
      <c r="C450" s="34"/>
      <c r="D450" s="34"/>
      <c r="E450" s="34"/>
      <c r="F450" s="34"/>
      <c r="G450" s="34"/>
      <c r="H450" s="34"/>
      <c r="I450" s="34"/>
      <c r="J450" s="34"/>
      <c r="K450" s="34"/>
      <c r="L450" s="34"/>
      <c r="M450" s="34"/>
      <c r="N450" s="34"/>
      <c r="O450" s="34"/>
      <c r="P450" s="34"/>
      <c r="Q450" s="34"/>
      <c r="R450" s="34"/>
      <c r="S450" s="34"/>
      <c r="U450" s="34"/>
    </row>
    <row r="451" spans="3:21" x14ac:dyDescent="0.2">
      <c r="C451" s="34"/>
      <c r="D451" s="34"/>
      <c r="E451" s="34"/>
      <c r="F451" s="34"/>
      <c r="G451" s="34"/>
      <c r="H451" s="34"/>
      <c r="I451" s="34"/>
      <c r="J451" s="34"/>
      <c r="K451" s="34"/>
      <c r="L451" s="34"/>
      <c r="M451" s="34"/>
      <c r="N451" s="34"/>
      <c r="O451" s="34"/>
      <c r="P451" s="34"/>
      <c r="Q451" s="34"/>
      <c r="R451" s="34"/>
      <c r="S451" s="34"/>
      <c r="U451" s="34"/>
    </row>
    <row r="452" spans="3:21" x14ac:dyDescent="0.2">
      <c r="C452" s="34"/>
      <c r="D452" s="34"/>
      <c r="E452" s="34"/>
      <c r="F452" s="34"/>
      <c r="G452" s="34"/>
      <c r="H452" s="34"/>
      <c r="I452" s="34"/>
      <c r="J452" s="34"/>
      <c r="K452" s="34"/>
      <c r="L452" s="34"/>
      <c r="M452" s="34"/>
      <c r="N452" s="34"/>
      <c r="O452" s="34"/>
      <c r="P452" s="34"/>
      <c r="Q452" s="34"/>
      <c r="R452" s="34"/>
      <c r="S452" s="34"/>
      <c r="U452" s="34"/>
    </row>
    <row r="453" spans="3:21" x14ac:dyDescent="0.2">
      <c r="C453" s="34"/>
      <c r="D453" s="34"/>
      <c r="E453" s="34"/>
      <c r="F453" s="34"/>
      <c r="G453" s="34"/>
      <c r="H453" s="34"/>
      <c r="I453" s="34"/>
      <c r="J453" s="34"/>
      <c r="K453" s="34"/>
      <c r="L453" s="34"/>
      <c r="M453" s="34"/>
      <c r="N453" s="34"/>
      <c r="O453" s="34"/>
      <c r="P453" s="34"/>
      <c r="Q453" s="34"/>
      <c r="R453" s="34"/>
      <c r="S453" s="34"/>
      <c r="U453" s="34"/>
    </row>
    <row r="454" spans="3:21" x14ac:dyDescent="0.2">
      <c r="C454" s="34"/>
      <c r="D454" s="34"/>
      <c r="E454" s="34"/>
      <c r="F454" s="34"/>
      <c r="G454" s="34"/>
      <c r="H454" s="34"/>
      <c r="I454" s="34"/>
      <c r="J454" s="34"/>
      <c r="K454" s="34"/>
      <c r="L454" s="34"/>
      <c r="M454" s="34"/>
      <c r="N454" s="34"/>
      <c r="O454" s="34"/>
      <c r="P454" s="34"/>
      <c r="Q454" s="34"/>
      <c r="R454" s="34"/>
      <c r="S454" s="34"/>
      <c r="U454" s="34"/>
    </row>
    <row r="455" spans="3:21" x14ac:dyDescent="0.2">
      <c r="C455" s="34"/>
      <c r="D455" s="34"/>
      <c r="E455" s="34"/>
      <c r="F455" s="34"/>
      <c r="G455" s="34"/>
      <c r="H455" s="34"/>
      <c r="I455" s="34"/>
      <c r="J455" s="34"/>
      <c r="K455" s="34"/>
      <c r="L455" s="34"/>
      <c r="M455" s="34"/>
      <c r="N455" s="34"/>
      <c r="O455" s="34"/>
      <c r="P455" s="34"/>
      <c r="Q455" s="34"/>
      <c r="R455" s="34"/>
      <c r="S455" s="34"/>
      <c r="U455" s="34"/>
    </row>
    <row r="456" spans="3:21" x14ac:dyDescent="0.2">
      <c r="C456" s="34"/>
      <c r="D456" s="34"/>
      <c r="E456" s="34"/>
      <c r="F456" s="34"/>
      <c r="G456" s="34"/>
      <c r="H456" s="34"/>
      <c r="I456" s="34"/>
      <c r="J456" s="34"/>
      <c r="K456" s="34"/>
      <c r="L456" s="34"/>
      <c r="M456" s="34"/>
      <c r="N456" s="34"/>
      <c r="O456" s="34"/>
      <c r="P456" s="34"/>
      <c r="Q456" s="34"/>
      <c r="R456" s="34"/>
      <c r="S456" s="34"/>
      <c r="U456" s="34"/>
    </row>
    <row r="457" spans="3:21" x14ac:dyDescent="0.2">
      <c r="C457" s="34"/>
      <c r="D457" s="34"/>
      <c r="E457" s="34"/>
      <c r="F457" s="34"/>
      <c r="G457" s="34"/>
      <c r="H457" s="34"/>
      <c r="I457" s="34"/>
      <c r="J457" s="34"/>
      <c r="K457" s="34"/>
      <c r="L457" s="34"/>
      <c r="M457" s="34"/>
      <c r="N457" s="34"/>
      <c r="O457" s="34"/>
      <c r="P457" s="34"/>
      <c r="Q457" s="34"/>
      <c r="R457" s="34"/>
      <c r="S457" s="34"/>
      <c r="U457" s="34"/>
    </row>
    <row r="458" spans="3:21" x14ac:dyDescent="0.2">
      <c r="C458" s="34"/>
      <c r="D458" s="34"/>
      <c r="E458" s="34"/>
      <c r="F458" s="34"/>
      <c r="G458" s="34"/>
      <c r="H458" s="34"/>
      <c r="I458" s="34"/>
      <c r="J458" s="34"/>
      <c r="K458" s="34"/>
      <c r="L458" s="34"/>
      <c r="M458" s="34"/>
      <c r="N458" s="34"/>
      <c r="O458" s="34"/>
      <c r="P458" s="34"/>
      <c r="Q458" s="34"/>
      <c r="R458" s="34"/>
      <c r="S458" s="34"/>
      <c r="U458" s="34"/>
    </row>
    <row r="459" spans="3:21" x14ac:dyDescent="0.2">
      <c r="C459" s="34"/>
      <c r="D459" s="34"/>
      <c r="E459" s="34"/>
      <c r="F459" s="34"/>
      <c r="G459" s="34"/>
      <c r="H459" s="34"/>
      <c r="I459" s="34"/>
      <c r="J459" s="34"/>
      <c r="K459" s="34"/>
      <c r="L459" s="34"/>
      <c r="M459" s="34"/>
      <c r="N459" s="34"/>
      <c r="O459" s="34"/>
      <c r="P459" s="34"/>
      <c r="Q459" s="34"/>
      <c r="R459" s="34"/>
      <c r="S459" s="34"/>
      <c r="U459" s="34"/>
    </row>
    <row r="460" spans="3:21" x14ac:dyDescent="0.2">
      <c r="C460" s="34"/>
      <c r="D460" s="34"/>
      <c r="E460" s="34"/>
      <c r="F460" s="34"/>
      <c r="G460" s="34"/>
      <c r="H460" s="34"/>
      <c r="I460" s="34"/>
      <c r="J460" s="34"/>
      <c r="K460" s="34"/>
      <c r="L460" s="34"/>
      <c r="M460" s="34"/>
      <c r="N460" s="34"/>
      <c r="O460" s="34"/>
      <c r="P460" s="34"/>
      <c r="Q460" s="34"/>
      <c r="R460" s="34"/>
      <c r="S460" s="34"/>
      <c r="U460" s="34"/>
    </row>
    <row r="461" spans="3:21" x14ac:dyDescent="0.2">
      <c r="C461" s="34"/>
      <c r="D461" s="34"/>
      <c r="E461" s="34"/>
      <c r="F461" s="34"/>
      <c r="G461" s="34"/>
      <c r="H461" s="34"/>
      <c r="I461" s="34"/>
      <c r="J461" s="34"/>
      <c r="K461" s="34"/>
      <c r="L461" s="34"/>
      <c r="M461" s="34"/>
      <c r="N461" s="34"/>
      <c r="O461" s="34"/>
      <c r="P461" s="34"/>
      <c r="Q461" s="34"/>
      <c r="R461" s="34"/>
      <c r="S461" s="34"/>
      <c r="U461" s="34"/>
    </row>
    <row r="462" spans="3:21" x14ac:dyDescent="0.2">
      <c r="C462" s="34"/>
      <c r="D462" s="34"/>
      <c r="E462" s="34"/>
      <c r="F462" s="34"/>
      <c r="G462" s="34"/>
      <c r="H462" s="34"/>
      <c r="I462" s="34"/>
      <c r="J462" s="34"/>
      <c r="K462" s="34"/>
      <c r="L462" s="34"/>
      <c r="M462" s="34"/>
      <c r="N462" s="34"/>
      <c r="O462" s="34"/>
      <c r="P462" s="34"/>
      <c r="Q462" s="34"/>
      <c r="R462" s="34"/>
      <c r="S462" s="34"/>
      <c r="U462" s="34"/>
    </row>
    <row r="463" spans="3:21" x14ac:dyDescent="0.2">
      <c r="C463" s="34"/>
      <c r="D463" s="34"/>
      <c r="E463" s="34"/>
      <c r="F463" s="34"/>
      <c r="G463" s="34"/>
      <c r="H463" s="34"/>
      <c r="I463" s="34"/>
      <c r="J463" s="34"/>
      <c r="K463" s="34"/>
      <c r="L463" s="34"/>
      <c r="M463" s="34"/>
      <c r="N463" s="34"/>
      <c r="O463" s="34"/>
      <c r="P463" s="34"/>
      <c r="Q463" s="34"/>
      <c r="R463" s="34"/>
      <c r="S463" s="34"/>
      <c r="U463" s="34"/>
    </row>
    <row r="464" spans="3:21" x14ac:dyDescent="0.2">
      <c r="C464" s="34"/>
      <c r="D464" s="34"/>
      <c r="E464" s="34"/>
      <c r="F464" s="34"/>
      <c r="G464" s="34"/>
      <c r="H464" s="34"/>
      <c r="I464" s="34"/>
      <c r="J464" s="34"/>
      <c r="K464" s="34"/>
      <c r="L464" s="34"/>
      <c r="M464" s="34"/>
      <c r="N464" s="34"/>
      <c r="O464" s="34"/>
      <c r="P464" s="34"/>
      <c r="Q464" s="34"/>
      <c r="R464" s="34"/>
      <c r="S464" s="34"/>
      <c r="U464" s="34"/>
    </row>
    <row r="465" spans="3:21" x14ac:dyDescent="0.2">
      <c r="C465" s="34"/>
      <c r="D465" s="34"/>
      <c r="E465" s="34"/>
      <c r="F465" s="34"/>
      <c r="G465" s="34"/>
      <c r="H465" s="34"/>
      <c r="I465" s="34"/>
      <c r="J465" s="34"/>
      <c r="K465" s="34"/>
      <c r="L465" s="34"/>
      <c r="M465" s="34"/>
      <c r="N465" s="34"/>
      <c r="O465" s="34"/>
      <c r="P465" s="34"/>
      <c r="Q465" s="34"/>
      <c r="R465" s="34"/>
      <c r="S465" s="34"/>
      <c r="U465" s="34"/>
    </row>
    <row r="466" spans="3:21" x14ac:dyDescent="0.2">
      <c r="C466" s="34"/>
      <c r="D466" s="34"/>
      <c r="E466" s="34"/>
      <c r="F466" s="34"/>
      <c r="G466" s="34"/>
      <c r="H466" s="34"/>
      <c r="I466" s="34"/>
      <c r="J466" s="34"/>
      <c r="K466" s="34"/>
      <c r="L466" s="34"/>
      <c r="M466" s="34"/>
      <c r="N466" s="34"/>
      <c r="O466" s="34"/>
      <c r="P466" s="34"/>
      <c r="Q466" s="34"/>
      <c r="R466" s="34"/>
      <c r="S466" s="34"/>
      <c r="U466" s="34"/>
    </row>
    <row r="467" spans="3:21" x14ac:dyDescent="0.2">
      <c r="C467" s="34"/>
      <c r="D467" s="34"/>
      <c r="E467" s="34"/>
      <c r="F467" s="34"/>
      <c r="G467" s="34"/>
      <c r="H467" s="34"/>
      <c r="I467" s="34"/>
      <c r="J467" s="34"/>
      <c r="K467" s="34"/>
      <c r="L467" s="34"/>
      <c r="M467" s="34"/>
      <c r="N467" s="34"/>
      <c r="O467" s="34"/>
      <c r="P467" s="34"/>
      <c r="Q467" s="34"/>
      <c r="R467" s="34"/>
      <c r="S467" s="34"/>
      <c r="U467" s="34"/>
    </row>
    <row r="468" spans="3:21" x14ac:dyDescent="0.2">
      <c r="C468" s="34"/>
      <c r="D468" s="34"/>
      <c r="E468" s="34"/>
      <c r="F468" s="34"/>
      <c r="G468" s="34"/>
      <c r="H468" s="34"/>
      <c r="I468" s="34"/>
      <c r="J468" s="34"/>
      <c r="K468" s="34"/>
      <c r="L468" s="34"/>
      <c r="M468" s="34"/>
      <c r="N468" s="34"/>
      <c r="O468" s="34"/>
      <c r="P468" s="34"/>
      <c r="Q468" s="34"/>
      <c r="R468" s="34"/>
      <c r="S468" s="34"/>
      <c r="U468" s="34"/>
    </row>
    <row r="469" spans="3:21" x14ac:dyDescent="0.2">
      <c r="C469" s="34"/>
      <c r="D469" s="34"/>
      <c r="E469" s="34"/>
      <c r="F469" s="34"/>
      <c r="G469" s="34"/>
      <c r="H469" s="34"/>
      <c r="I469" s="34"/>
      <c r="J469" s="34"/>
      <c r="K469" s="34"/>
      <c r="L469" s="34"/>
      <c r="M469" s="34"/>
      <c r="N469" s="34"/>
      <c r="O469" s="34"/>
      <c r="P469" s="34"/>
      <c r="Q469" s="34"/>
      <c r="R469" s="34"/>
      <c r="S469" s="34"/>
      <c r="U469" s="34"/>
    </row>
    <row r="470" spans="3:21" x14ac:dyDescent="0.2">
      <c r="C470" s="34"/>
      <c r="D470" s="34"/>
      <c r="E470" s="34"/>
      <c r="F470" s="34"/>
      <c r="G470" s="34"/>
      <c r="H470" s="34"/>
      <c r="I470" s="34"/>
      <c r="J470" s="34"/>
      <c r="K470" s="34"/>
      <c r="L470" s="34"/>
      <c r="M470" s="34"/>
      <c r="N470" s="34"/>
      <c r="O470" s="34"/>
      <c r="P470" s="34"/>
      <c r="Q470" s="34"/>
      <c r="R470" s="34"/>
      <c r="S470" s="34"/>
      <c r="U470" s="34"/>
    </row>
    <row r="471" spans="3:21" x14ac:dyDescent="0.2">
      <c r="C471" s="34"/>
      <c r="D471" s="34"/>
      <c r="E471" s="34"/>
      <c r="F471" s="34"/>
      <c r="G471" s="34"/>
      <c r="H471" s="34"/>
      <c r="I471" s="34"/>
      <c r="J471" s="34"/>
      <c r="K471" s="34"/>
      <c r="L471" s="34"/>
      <c r="M471" s="34"/>
      <c r="N471" s="34"/>
      <c r="O471" s="34"/>
      <c r="P471" s="34"/>
      <c r="Q471" s="34"/>
      <c r="R471" s="34"/>
      <c r="S471" s="34"/>
      <c r="U471" s="34"/>
    </row>
    <row r="472" spans="3:21" x14ac:dyDescent="0.2">
      <c r="C472" s="34"/>
      <c r="D472" s="34"/>
      <c r="E472" s="34"/>
      <c r="F472" s="34"/>
      <c r="G472" s="34"/>
      <c r="H472" s="34"/>
      <c r="I472" s="34"/>
      <c r="J472" s="34"/>
      <c r="K472" s="34"/>
      <c r="L472" s="34"/>
      <c r="M472" s="34"/>
      <c r="N472" s="34"/>
      <c r="O472" s="34"/>
      <c r="P472" s="34"/>
      <c r="Q472" s="34"/>
      <c r="R472" s="34"/>
      <c r="S472" s="34"/>
      <c r="U472" s="34"/>
    </row>
    <row r="473" spans="3:21" x14ac:dyDescent="0.2">
      <c r="C473" s="34"/>
      <c r="D473" s="34"/>
      <c r="E473" s="34"/>
      <c r="F473" s="34"/>
      <c r="G473" s="34"/>
      <c r="H473" s="34"/>
      <c r="I473" s="34"/>
      <c r="J473" s="34"/>
      <c r="K473" s="34"/>
      <c r="L473" s="34"/>
      <c r="M473" s="34"/>
      <c r="N473" s="34"/>
      <c r="O473" s="34"/>
      <c r="P473" s="34"/>
      <c r="Q473" s="34"/>
      <c r="R473" s="34"/>
      <c r="S473" s="34"/>
      <c r="U473" s="34"/>
    </row>
    <row r="474" spans="3:21" x14ac:dyDescent="0.2">
      <c r="C474" s="34"/>
      <c r="D474" s="34"/>
      <c r="E474" s="34"/>
      <c r="F474" s="34"/>
      <c r="G474" s="34"/>
      <c r="H474" s="34"/>
      <c r="I474" s="34"/>
      <c r="J474" s="34"/>
      <c r="K474" s="34"/>
      <c r="L474" s="34"/>
      <c r="M474" s="34"/>
      <c r="N474" s="34"/>
      <c r="O474" s="34"/>
      <c r="P474" s="34"/>
      <c r="Q474" s="34"/>
      <c r="R474" s="34"/>
      <c r="S474" s="34"/>
      <c r="U474" s="34"/>
    </row>
    <row r="475" spans="3:21" x14ac:dyDescent="0.2">
      <c r="C475" s="34"/>
      <c r="D475" s="34"/>
      <c r="E475" s="34"/>
      <c r="F475" s="34"/>
      <c r="G475" s="34"/>
      <c r="H475" s="34"/>
      <c r="I475" s="34"/>
      <c r="J475" s="34"/>
      <c r="K475" s="34"/>
      <c r="L475" s="34"/>
      <c r="M475" s="34"/>
      <c r="N475" s="34"/>
      <c r="O475" s="34"/>
      <c r="P475" s="34"/>
      <c r="Q475" s="34"/>
      <c r="R475" s="34"/>
      <c r="S475" s="34"/>
      <c r="U475" s="34"/>
    </row>
    <row r="476" spans="3:21" x14ac:dyDescent="0.2">
      <c r="C476" s="34"/>
      <c r="D476" s="34"/>
      <c r="E476" s="34"/>
      <c r="F476" s="34"/>
      <c r="G476" s="34"/>
      <c r="H476" s="34"/>
      <c r="I476" s="34"/>
      <c r="J476" s="34"/>
      <c r="K476" s="34"/>
      <c r="L476" s="34"/>
      <c r="M476" s="34"/>
      <c r="N476" s="34"/>
      <c r="O476" s="34"/>
      <c r="P476" s="34"/>
      <c r="Q476" s="34"/>
      <c r="R476" s="34"/>
      <c r="S476" s="34"/>
      <c r="U476" s="34"/>
    </row>
    <row r="477" spans="3:21" x14ac:dyDescent="0.2">
      <c r="C477" s="34"/>
      <c r="D477" s="34"/>
      <c r="E477" s="34"/>
      <c r="F477" s="34"/>
      <c r="G477" s="34"/>
      <c r="H477" s="34"/>
      <c r="I477" s="34"/>
      <c r="J477" s="34"/>
      <c r="K477" s="34"/>
      <c r="L477" s="34"/>
      <c r="M477" s="34"/>
      <c r="N477" s="34"/>
      <c r="O477" s="34"/>
      <c r="P477" s="34"/>
      <c r="Q477" s="34"/>
      <c r="R477" s="34"/>
      <c r="S477" s="34"/>
      <c r="U477" s="34"/>
    </row>
    <row r="478" spans="3:21" x14ac:dyDescent="0.2">
      <c r="C478" s="34"/>
      <c r="D478" s="34"/>
      <c r="E478" s="34"/>
      <c r="F478" s="34"/>
      <c r="G478" s="34"/>
      <c r="H478" s="34"/>
      <c r="I478" s="34"/>
      <c r="J478" s="34"/>
      <c r="K478" s="34"/>
      <c r="L478" s="34"/>
      <c r="M478" s="34"/>
      <c r="N478" s="34"/>
      <c r="O478" s="34"/>
      <c r="P478" s="34"/>
      <c r="Q478" s="34"/>
      <c r="R478" s="34"/>
      <c r="S478" s="34"/>
      <c r="U478" s="34"/>
    </row>
    <row r="479" spans="3:21" x14ac:dyDescent="0.2">
      <c r="C479" s="34"/>
      <c r="D479" s="34"/>
      <c r="E479" s="34"/>
      <c r="F479" s="34"/>
      <c r="G479" s="34"/>
      <c r="H479" s="34"/>
      <c r="I479" s="34"/>
      <c r="J479" s="34"/>
      <c r="K479" s="34"/>
      <c r="L479" s="34"/>
      <c r="M479" s="34"/>
      <c r="N479" s="34"/>
      <c r="O479" s="34"/>
      <c r="P479" s="34"/>
      <c r="Q479" s="34"/>
      <c r="R479" s="34"/>
      <c r="S479" s="34"/>
      <c r="U479" s="34"/>
    </row>
    <row r="480" spans="3:21" x14ac:dyDescent="0.2">
      <c r="C480" s="34"/>
      <c r="D480" s="34"/>
      <c r="E480" s="34"/>
      <c r="F480" s="34"/>
      <c r="G480" s="34"/>
      <c r="H480" s="34"/>
      <c r="I480" s="34"/>
      <c r="J480" s="34"/>
      <c r="K480" s="34"/>
      <c r="L480" s="34"/>
      <c r="M480" s="34"/>
      <c r="N480" s="34"/>
      <c r="O480" s="34"/>
      <c r="P480" s="34"/>
      <c r="Q480" s="34"/>
      <c r="R480" s="34"/>
      <c r="S480" s="34"/>
      <c r="U480" s="34"/>
    </row>
    <row r="481" spans="3:21" x14ac:dyDescent="0.2">
      <c r="C481" s="34"/>
      <c r="D481" s="34"/>
      <c r="E481" s="34"/>
      <c r="F481" s="34"/>
      <c r="G481" s="34"/>
      <c r="H481" s="34"/>
      <c r="I481" s="34"/>
      <c r="J481" s="34"/>
      <c r="K481" s="34"/>
      <c r="L481" s="34"/>
      <c r="M481" s="34"/>
      <c r="N481" s="34"/>
      <c r="O481" s="34"/>
      <c r="P481" s="34"/>
      <c r="Q481" s="34"/>
      <c r="R481" s="34"/>
      <c r="S481" s="34"/>
      <c r="U481" s="34"/>
    </row>
    <row r="482" spans="3:21" x14ac:dyDescent="0.2">
      <c r="C482" s="34"/>
      <c r="D482" s="34"/>
      <c r="E482" s="34"/>
      <c r="F482" s="34"/>
      <c r="G482" s="34"/>
      <c r="H482" s="34"/>
      <c r="I482" s="34"/>
      <c r="J482" s="34"/>
      <c r="K482" s="34"/>
      <c r="L482" s="34"/>
      <c r="M482" s="34"/>
      <c r="N482" s="34"/>
      <c r="O482" s="34"/>
      <c r="P482" s="34"/>
      <c r="Q482" s="34"/>
      <c r="R482" s="34"/>
      <c r="S482" s="34"/>
      <c r="U482" s="34"/>
    </row>
    <row r="483" spans="3:21" x14ac:dyDescent="0.2">
      <c r="C483" s="34"/>
      <c r="D483" s="34"/>
      <c r="E483" s="34"/>
      <c r="F483" s="34"/>
      <c r="G483" s="34"/>
      <c r="H483" s="34"/>
      <c r="I483" s="34"/>
      <c r="J483" s="34"/>
      <c r="K483" s="34"/>
      <c r="L483" s="34"/>
      <c r="M483" s="34"/>
      <c r="N483" s="34"/>
      <c r="O483" s="34"/>
      <c r="P483" s="34"/>
      <c r="Q483" s="34"/>
      <c r="R483" s="34"/>
      <c r="S483" s="34"/>
      <c r="U483" s="34"/>
    </row>
    <row r="484" spans="3:21" x14ac:dyDescent="0.2">
      <c r="C484" s="34"/>
      <c r="D484" s="34"/>
      <c r="E484" s="34"/>
      <c r="F484" s="34"/>
      <c r="G484" s="34"/>
      <c r="H484" s="34"/>
      <c r="I484" s="34"/>
      <c r="J484" s="34"/>
      <c r="K484" s="34"/>
      <c r="L484" s="34"/>
      <c r="M484" s="34"/>
      <c r="N484" s="34"/>
      <c r="O484" s="34"/>
      <c r="P484" s="34"/>
      <c r="Q484" s="34"/>
      <c r="R484" s="34"/>
      <c r="S484" s="34"/>
      <c r="U484" s="34"/>
    </row>
    <row r="485" spans="3:21" x14ac:dyDescent="0.2">
      <c r="C485" s="34"/>
      <c r="D485" s="34"/>
      <c r="E485" s="34"/>
      <c r="F485" s="34"/>
      <c r="G485" s="34"/>
      <c r="H485" s="34"/>
      <c r="I485" s="34"/>
      <c r="J485" s="34"/>
      <c r="K485" s="34"/>
      <c r="L485" s="34"/>
      <c r="M485" s="34"/>
      <c r="N485" s="34"/>
      <c r="O485" s="34"/>
      <c r="P485" s="34"/>
      <c r="Q485" s="34"/>
      <c r="R485" s="34"/>
      <c r="S485" s="34"/>
      <c r="U485" s="34"/>
    </row>
    <row r="486" spans="3:21" x14ac:dyDescent="0.2">
      <c r="C486" s="34"/>
      <c r="D486" s="34"/>
      <c r="E486" s="34"/>
      <c r="F486" s="34"/>
      <c r="G486" s="34"/>
      <c r="H486" s="34"/>
      <c r="I486" s="34"/>
      <c r="J486" s="34"/>
      <c r="K486" s="34"/>
      <c r="L486" s="34"/>
      <c r="M486" s="34"/>
      <c r="N486" s="34"/>
      <c r="O486" s="34"/>
      <c r="P486" s="34"/>
      <c r="Q486" s="34"/>
      <c r="R486" s="34"/>
      <c r="S486" s="34"/>
      <c r="U486" s="34"/>
    </row>
    <row r="487" spans="3:21" x14ac:dyDescent="0.2">
      <c r="C487" s="34"/>
      <c r="D487" s="34"/>
      <c r="E487" s="34"/>
      <c r="F487" s="34"/>
      <c r="G487" s="34"/>
      <c r="H487" s="34"/>
      <c r="I487" s="34"/>
      <c r="J487" s="34"/>
      <c r="K487" s="34"/>
      <c r="L487" s="34"/>
      <c r="M487" s="34"/>
      <c r="N487" s="34"/>
      <c r="O487" s="34"/>
      <c r="P487" s="34"/>
      <c r="Q487" s="34"/>
      <c r="R487" s="34"/>
      <c r="S487" s="34"/>
      <c r="U487" s="34"/>
    </row>
    <row r="488" spans="3:21" x14ac:dyDescent="0.2">
      <c r="C488" s="34"/>
      <c r="D488" s="34"/>
      <c r="E488" s="34"/>
      <c r="F488" s="34"/>
      <c r="G488" s="34"/>
      <c r="H488" s="34"/>
      <c r="I488" s="34"/>
      <c r="J488" s="34"/>
      <c r="K488" s="34"/>
      <c r="L488" s="34"/>
      <c r="M488" s="34"/>
      <c r="N488" s="34"/>
      <c r="O488" s="34"/>
      <c r="P488" s="34"/>
      <c r="Q488" s="34"/>
      <c r="R488" s="34"/>
      <c r="S488" s="34"/>
      <c r="U488" s="34"/>
    </row>
    <row r="489" spans="3:21" x14ac:dyDescent="0.2">
      <c r="C489" s="34"/>
      <c r="D489" s="34"/>
      <c r="E489" s="34"/>
      <c r="F489" s="34"/>
      <c r="G489" s="34"/>
      <c r="H489" s="34"/>
      <c r="I489" s="34"/>
      <c r="J489" s="34"/>
      <c r="K489" s="34"/>
      <c r="L489" s="34"/>
      <c r="M489" s="34"/>
      <c r="N489" s="34"/>
      <c r="O489" s="34"/>
      <c r="P489" s="34"/>
      <c r="Q489" s="34"/>
      <c r="R489" s="34"/>
      <c r="S489" s="34"/>
      <c r="U489" s="34"/>
    </row>
    <row r="490" spans="3:21" x14ac:dyDescent="0.2">
      <c r="C490" s="34"/>
      <c r="D490" s="34"/>
      <c r="E490" s="34"/>
      <c r="F490" s="34"/>
      <c r="G490" s="34"/>
      <c r="H490" s="34"/>
      <c r="I490" s="34"/>
      <c r="J490" s="34"/>
      <c r="K490" s="34"/>
      <c r="L490" s="34"/>
      <c r="M490" s="34"/>
      <c r="N490" s="34"/>
      <c r="O490" s="34"/>
      <c r="P490" s="34"/>
      <c r="Q490" s="34"/>
      <c r="R490" s="34"/>
      <c r="S490" s="34"/>
      <c r="U490" s="34"/>
    </row>
    <row r="491" spans="3:21" x14ac:dyDescent="0.2">
      <c r="C491" s="34"/>
      <c r="D491" s="34"/>
      <c r="E491" s="34"/>
      <c r="F491" s="34"/>
      <c r="G491" s="34"/>
      <c r="H491" s="34"/>
      <c r="I491" s="34"/>
      <c r="J491" s="34"/>
      <c r="K491" s="34"/>
      <c r="L491" s="34"/>
      <c r="M491" s="34"/>
      <c r="N491" s="34"/>
      <c r="O491" s="34"/>
      <c r="P491" s="34"/>
      <c r="Q491" s="34"/>
      <c r="R491" s="34"/>
      <c r="S491" s="34"/>
      <c r="U491" s="34"/>
    </row>
    <row r="492" spans="3:21" x14ac:dyDescent="0.2">
      <c r="C492" s="34"/>
      <c r="D492" s="34"/>
      <c r="E492" s="34"/>
      <c r="F492" s="34"/>
      <c r="G492" s="34"/>
      <c r="H492" s="34"/>
      <c r="I492" s="34"/>
      <c r="J492" s="34"/>
      <c r="K492" s="34"/>
      <c r="L492" s="34"/>
      <c r="M492" s="34"/>
      <c r="N492" s="34"/>
      <c r="O492" s="34"/>
      <c r="P492" s="34"/>
      <c r="Q492" s="34"/>
      <c r="R492" s="34"/>
      <c r="S492" s="34"/>
      <c r="U492" s="34"/>
    </row>
    <row r="493" spans="3:21" x14ac:dyDescent="0.2">
      <c r="C493" s="34"/>
      <c r="D493" s="34"/>
      <c r="E493" s="34"/>
      <c r="F493" s="34"/>
      <c r="G493" s="34"/>
      <c r="H493" s="34"/>
      <c r="I493" s="34"/>
      <c r="J493" s="34"/>
      <c r="K493" s="34"/>
      <c r="L493" s="34"/>
      <c r="M493" s="34"/>
      <c r="N493" s="34"/>
      <c r="O493" s="34"/>
      <c r="P493" s="34"/>
      <c r="Q493" s="34"/>
      <c r="R493" s="34"/>
      <c r="S493" s="34"/>
      <c r="U493" s="34"/>
    </row>
    <row r="494" spans="3:21" x14ac:dyDescent="0.2">
      <c r="C494" s="34"/>
      <c r="D494" s="34"/>
      <c r="E494" s="34"/>
      <c r="F494" s="34"/>
      <c r="G494" s="34"/>
      <c r="H494" s="34"/>
      <c r="I494" s="34"/>
      <c r="J494" s="34"/>
      <c r="K494" s="34"/>
      <c r="L494" s="34"/>
      <c r="M494" s="34"/>
      <c r="N494" s="34"/>
      <c r="O494" s="34"/>
      <c r="P494" s="34"/>
      <c r="Q494" s="34"/>
      <c r="R494" s="34"/>
      <c r="S494" s="34"/>
      <c r="U494" s="34"/>
    </row>
    <row r="495" spans="3:21" x14ac:dyDescent="0.2">
      <c r="C495" s="34"/>
      <c r="D495" s="34"/>
      <c r="E495" s="34"/>
      <c r="F495" s="34"/>
      <c r="G495" s="34"/>
      <c r="H495" s="34"/>
      <c r="I495" s="34"/>
      <c r="J495" s="34"/>
      <c r="K495" s="34"/>
      <c r="L495" s="34"/>
      <c r="M495" s="34"/>
      <c r="N495" s="34"/>
      <c r="O495" s="34"/>
      <c r="P495" s="34"/>
      <c r="Q495" s="34"/>
      <c r="R495" s="34"/>
      <c r="S495" s="34"/>
      <c r="U495" s="34"/>
    </row>
    <row r="496" spans="3:21" x14ac:dyDescent="0.2">
      <c r="C496" s="34"/>
      <c r="D496" s="34"/>
      <c r="E496" s="34"/>
      <c r="F496" s="34"/>
      <c r="G496" s="34"/>
      <c r="H496" s="34"/>
      <c r="I496" s="34"/>
      <c r="J496" s="34"/>
      <c r="K496" s="34"/>
      <c r="L496" s="34"/>
      <c r="M496" s="34"/>
      <c r="N496" s="34"/>
      <c r="O496" s="34"/>
      <c r="P496" s="34"/>
      <c r="Q496" s="34"/>
      <c r="R496" s="34"/>
      <c r="S496" s="34"/>
      <c r="U496" s="34"/>
    </row>
    <row r="497" spans="3:21" x14ac:dyDescent="0.2">
      <c r="C497" s="34"/>
      <c r="D497" s="34"/>
      <c r="E497" s="34"/>
      <c r="F497" s="34"/>
      <c r="G497" s="34"/>
      <c r="H497" s="34"/>
      <c r="I497" s="34"/>
      <c r="J497" s="34"/>
      <c r="K497" s="34"/>
      <c r="L497" s="34"/>
      <c r="M497" s="34"/>
      <c r="N497" s="34"/>
      <c r="O497" s="34"/>
      <c r="P497" s="34"/>
      <c r="Q497" s="34"/>
      <c r="R497" s="34"/>
      <c r="S497" s="34"/>
      <c r="U497" s="34"/>
    </row>
    <row r="498" spans="3:21" x14ac:dyDescent="0.2">
      <c r="C498" s="34"/>
      <c r="D498" s="34"/>
      <c r="E498" s="34"/>
      <c r="F498" s="34"/>
      <c r="G498" s="34"/>
      <c r="H498" s="34"/>
      <c r="I498" s="34"/>
      <c r="J498" s="34"/>
      <c r="K498" s="34"/>
      <c r="L498" s="34"/>
      <c r="M498" s="34"/>
      <c r="N498" s="34"/>
      <c r="O498" s="34"/>
      <c r="P498" s="34"/>
      <c r="Q498" s="34"/>
      <c r="R498" s="34"/>
      <c r="S498" s="34"/>
      <c r="U498" s="34"/>
    </row>
    <row r="499" spans="3:21" x14ac:dyDescent="0.2">
      <c r="C499" s="34"/>
      <c r="D499" s="34"/>
      <c r="E499" s="34"/>
      <c r="F499" s="34"/>
      <c r="G499" s="34"/>
      <c r="H499" s="34"/>
      <c r="I499" s="34"/>
      <c r="J499" s="34"/>
      <c r="K499" s="34"/>
      <c r="L499" s="34"/>
      <c r="M499" s="34"/>
      <c r="N499" s="34"/>
      <c r="O499" s="34"/>
      <c r="P499" s="34"/>
      <c r="Q499" s="34"/>
      <c r="R499" s="34"/>
      <c r="S499" s="34"/>
      <c r="U499" s="34"/>
    </row>
    <row r="500" spans="3:21" x14ac:dyDescent="0.2">
      <c r="C500" s="34"/>
      <c r="D500" s="34"/>
      <c r="E500" s="34"/>
      <c r="F500" s="34"/>
      <c r="G500" s="34"/>
      <c r="H500" s="34"/>
      <c r="I500" s="34"/>
      <c r="J500" s="34"/>
      <c r="K500" s="34"/>
      <c r="L500" s="34"/>
      <c r="M500" s="34"/>
      <c r="N500" s="34"/>
      <c r="O500" s="34"/>
      <c r="P500" s="34"/>
      <c r="Q500" s="34"/>
      <c r="R500" s="34"/>
      <c r="S500" s="34"/>
      <c r="U500" s="34"/>
    </row>
    <row r="501" spans="3:21" x14ac:dyDescent="0.2">
      <c r="C501" s="34"/>
      <c r="D501" s="34"/>
      <c r="E501" s="34"/>
      <c r="F501" s="34"/>
      <c r="G501" s="34"/>
      <c r="H501" s="34"/>
      <c r="I501" s="34"/>
      <c r="J501" s="34"/>
      <c r="K501" s="34"/>
      <c r="L501" s="34"/>
      <c r="M501" s="34"/>
      <c r="N501" s="34"/>
      <c r="O501" s="34"/>
      <c r="P501" s="34"/>
      <c r="Q501" s="34"/>
      <c r="R501" s="34"/>
      <c r="S501" s="34"/>
      <c r="U501" s="34"/>
    </row>
    <row r="502" spans="3:21" x14ac:dyDescent="0.2">
      <c r="C502" s="34"/>
      <c r="D502" s="34"/>
      <c r="E502" s="34"/>
      <c r="F502" s="34"/>
      <c r="G502" s="34"/>
      <c r="H502" s="34"/>
      <c r="I502" s="34"/>
      <c r="J502" s="34"/>
      <c r="K502" s="34"/>
      <c r="L502" s="34"/>
      <c r="M502" s="34"/>
      <c r="N502" s="34"/>
      <c r="O502" s="34"/>
      <c r="P502" s="34"/>
      <c r="Q502" s="34"/>
      <c r="R502" s="34"/>
      <c r="S502" s="34"/>
      <c r="U502" s="34"/>
    </row>
    <row r="503" spans="3:21" x14ac:dyDescent="0.2">
      <c r="C503" s="34"/>
      <c r="D503" s="34"/>
      <c r="E503" s="34"/>
      <c r="F503" s="34"/>
      <c r="G503" s="34"/>
      <c r="H503" s="34"/>
      <c r="I503" s="34"/>
      <c r="J503" s="34"/>
      <c r="K503" s="34"/>
      <c r="L503" s="34"/>
      <c r="M503" s="34"/>
      <c r="N503" s="34"/>
      <c r="O503" s="34"/>
      <c r="P503" s="34"/>
      <c r="Q503" s="34"/>
      <c r="R503" s="34"/>
      <c r="S503" s="34"/>
      <c r="U503" s="34"/>
    </row>
    <row r="504" spans="3:21" x14ac:dyDescent="0.2">
      <c r="C504" s="34"/>
      <c r="D504" s="34"/>
      <c r="E504" s="34"/>
      <c r="F504" s="34"/>
      <c r="G504" s="34"/>
      <c r="H504" s="34"/>
      <c r="I504" s="34"/>
      <c r="J504" s="34"/>
      <c r="K504" s="34"/>
      <c r="L504" s="34"/>
      <c r="M504" s="34"/>
      <c r="N504" s="34"/>
      <c r="O504" s="34"/>
      <c r="P504" s="34"/>
      <c r="Q504" s="34"/>
      <c r="R504" s="34"/>
      <c r="S504" s="34"/>
      <c r="U504" s="34"/>
    </row>
    <row r="505" spans="3:21" x14ac:dyDescent="0.2">
      <c r="C505" s="34"/>
      <c r="D505" s="34"/>
      <c r="E505" s="34"/>
      <c r="F505" s="34"/>
      <c r="G505" s="34"/>
      <c r="H505" s="34"/>
      <c r="I505" s="34"/>
      <c r="J505" s="34"/>
      <c r="K505" s="34"/>
      <c r="L505" s="34"/>
      <c r="M505" s="34"/>
      <c r="N505" s="34"/>
      <c r="O505" s="34"/>
      <c r="P505" s="34"/>
      <c r="Q505" s="34"/>
      <c r="R505" s="34"/>
      <c r="S505" s="34"/>
      <c r="U505" s="34"/>
    </row>
    <row r="506" spans="3:21" x14ac:dyDescent="0.2">
      <c r="C506" s="34"/>
      <c r="D506" s="34"/>
      <c r="E506" s="34"/>
      <c r="F506" s="34"/>
      <c r="G506" s="34"/>
      <c r="H506" s="34"/>
      <c r="I506" s="34"/>
      <c r="J506" s="34"/>
      <c r="K506" s="34"/>
      <c r="L506" s="34"/>
      <c r="M506" s="34"/>
      <c r="N506" s="34"/>
      <c r="O506" s="34"/>
      <c r="P506" s="34"/>
      <c r="Q506" s="34"/>
      <c r="R506" s="34"/>
      <c r="S506" s="34"/>
      <c r="U506" s="34"/>
    </row>
    <row r="507" spans="3:21" x14ac:dyDescent="0.2">
      <c r="C507" s="34"/>
      <c r="D507" s="34"/>
      <c r="E507" s="34"/>
      <c r="F507" s="34"/>
      <c r="G507" s="34"/>
      <c r="H507" s="34"/>
      <c r="I507" s="34"/>
      <c r="J507" s="34"/>
      <c r="K507" s="34"/>
      <c r="L507" s="34"/>
      <c r="M507" s="34"/>
      <c r="N507" s="34"/>
      <c r="O507" s="34"/>
      <c r="P507" s="34"/>
      <c r="Q507" s="34"/>
      <c r="R507" s="34"/>
      <c r="S507" s="34"/>
      <c r="U507" s="34"/>
    </row>
    <row r="508" spans="3:21" x14ac:dyDescent="0.2">
      <c r="C508" s="34"/>
      <c r="D508" s="34"/>
      <c r="E508" s="34"/>
      <c r="F508" s="34"/>
      <c r="G508" s="34"/>
      <c r="H508" s="34"/>
      <c r="I508" s="34"/>
      <c r="J508" s="34"/>
      <c r="K508" s="34"/>
      <c r="L508" s="34"/>
      <c r="M508" s="34"/>
      <c r="N508" s="34"/>
      <c r="O508" s="34"/>
      <c r="P508" s="34"/>
      <c r="Q508" s="34"/>
      <c r="R508" s="34"/>
      <c r="S508" s="34"/>
      <c r="U508" s="34"/>
    </row>
    <row r="509" spans="3:21" x14ac:dyDescent="0.2">
      <c r="C509" s="34"/>
      <c r="D509" s="34"/>
      <c r="E509" s="34"/>
      <c r="F509" s="34"/>
      <c r="G509" s="34"/>
      <c r="H509" s="34"/>
      <c r="I509" s="34"/>
      <c r="J509" s="34"/>
      <c r="K509" s="34"/>
      <c r="L509" s="34"/>
      <c r="M509" s="34"/>
      <c r="N509" s="34"/>
      <c r="O509" s="34"/>
      <c r="P509" s="34"/>
      <c r="Q509" s="34"/>
      <c r="R509" s="34"/>
      <c r="S509" s="34"/>
      <c r="U509" s="34"/>
    </row>
    <row r="510" spans="3:21" x14ac:dyDescent="0.2">
      <c r="C510" s="34"/>
      <c r="D510" s="34"/>
      <c r="E510" s="34"/>
      <c r="F510" s="34"/>
      <c r="G510" s="34"/>
      <c r="H510" s="34"/>
      <c r="I510" s="34"/>
      <c r="J510" s="34"/>
      <c r="K510" s="34"/>
      <c r="L510" s="34"/>
      <c r="M510" s="34"/>
      <c r="N510" s="34"/>
      <c r="O510" s="34"/>
      <c r="P510" s="34"/>
      <c r="Q510" s="34"/>
      <c r="R510" s="34"/>
      <c r="S510" s="34"/>
      <c r="U510" s="34"/>
    </row>
    <row r="511" spans="3:21" x14ac:dyDescent="0.2">
      <c r="C511" s="34"/>
      <c r="D511" s="34"/>
      <c r="E511" s="34"/>
      <c r="F511" s="34"/>
      <c r="G511" s="34"/>
      <c r="H511" s="34"/>
      <c r="I511" s="34"/>
      <c r="J511" s="34"/>
      <c r="K511" s="34"/>
      <c r="L511" s="34"/>
      <c r="M511" s="34"/>
      <c r="N511" s="34"/>
      <c r="O511" s="34"/>
      <c r="P511" s="34"/>
      <c r="Q511" s="34"/>
      <c r="R511" s="34"/>
      <c r="S511" s="34"/>
      <c r="U511" s="34"/>
    </row>
    <row r="512" spans="3:21" x14ac:dyDescent="0.2">
      <c r="C512" s="34"/>
      <c r="D512" s="34"/>
      <c r="E512" s="34"/>
      <c r="F512" s="34"/>
      <c r="G512" s="34"/>
      <c r="H512" s="34"/>
      <c r="I512" s="34"/>
      <c r="J512" s="34"/>
      <c r="K512" s="34"/>
      <c r="L512" s="34"/>
      <c r="M512" s="34"/>
      <c r="N512" s="34"/>
      <c r="O512" s="34"/>
      <c r="P512" s="34"/>
      <c r="Q512" s="34"/>
      <c r="R512" s="34"/>
      <c r="S512" s="34"/>
      <c r="U512" s="34"/>
    </row>
    <row r="513" spans="3:21" x14ac:dyDescent="0.2">
      <c r="C513" s="34"/>
      <c r="D513" s="34"/>
      <c r="E513" s="34"/>
      <c r="F513" s="34"/>
      <c r="G513" s="34"/>
      <c r="H513" s="34"/>
      <c r="I513" s="34"/>
      <c r="J513" s="34"/>
      <c r="K513" s="34"/>
      <c r="L513" s="34"/>
      <c r="M513" s="34"/>
      <c r="N513" s="34"/>
      <c r="O513" s="34"/>
      <c r="P513" s="34"/>
      <c r="Q513" s="34"/>
      <c r="R513" s="34"/>
      <c r="S513" s="34"/>
      <c r="U513" s="34"/>
    </row>
    <row r="514" spans="3:21" x14ac:dyDescent="0.2">
      <c r="C514" s="34"/>
      <c r="D514" s="34"/>
      <c r="E514" s="34"/>
      <c r="F514" s="34"/>
      <c r="G514" s="34"/>
      <c r="H514" s="34"/>
      <c r="I514" s="34"/>
      <c r="J514" s="34"/>
      <c r="K514" s="34"/>
      <c r="L514" s="34"/>
      <c r="M514" s="34"/>
      <c r="N514" s="34"/>
      <c r="O514" s="34"/>
      <c r="P514" s="34"/>
      <c r="Q514" s="34"/>
      <c r="R514" s="34"/>
      <c r="S514" s="34"/>
      <c r="U514" s="34"/>
    </row>
    <row r="515" spans="3:21" x14ac:dyDescent="0.2">
      <c r="C515" s="34"/>
      <c r="D515" s="34"/>
      <c r="E515" s="34"/>
      <c r="F515" s="34"/>
      <c r="G515" s="34"/>
      <c r="H515" s="34"/>
      <c r="I515" s="34"/>
      <c r="J515" s="34"/>
      <c r="K515" s="34"/>
      <c r="L515" s="34"/>
      <c r="M515" s="34"/>
      <c r="N515" s="34"/>
      <c r="O515" s="34"/>
      <c r="P515" s="34"/>
      <c r="Q515" s="34"/>
      <c r="R515" s="34"/>
      <c r="S515" s="34"/>
      <c r="U515" s="34"/>
    </row>
    <row r="516" spans="3:21" x14ac:dyDescent="0.2">
      <c r="C516" s="34"/>
      <c r="D516" s="34"/>
      <c r="E516" s="34"/>
      <c r="F516" s="34"/>
      <c r="G516" s="34"/>
      <c r="H516" s="34"/>
      <c r="I516" s="34"/>
      <c r="J516" s="34"/>
      <c r="K516" s="34"/>
      <c r="L516" s="34"/>
      <c r="M516" s="34"/>
      <c r="N516" s="34"/>
      <c r="O516" s="34"/>
      <c r="P516" s="34"/>
      <c r="Q516" s="34"/>
      <c r="R516" s="34"/>
      <c r="S516" s="34"/>
      <c r="U516" s="34"/>
    </row>
    <row r="517" spans="3:21" x14ac:dyDescent="0.2">
      <c r="C517" s="34"/>
      <c r="D517" s="34"/>
      <c r="E517" s="34"/>
      <c r="F517" s="34"/>
      <c r="G517" s="34"/>
      <c r="H517" s="34"/>
      <c r="I517" s="34"/>
      <c r="J517" s="34"/>
      <c r="K517" s="34"/>
      <c r="L517" s="34"/>
      <c r="M517" s="34"/>
      <c r="N517" s="34"/>
      <c r="O517" s="34"/>
      <c r="P517" s="34"/>
      <c r="Q517" s="34"/>
      <c r="R517" s="34"/>
      <c r="S517" s="34"/>
      <c r="U517" s="34"/>
    </row>
    <row r="518" spans="3:21" x14ac:dyDescent="0.2">
      <c r="C518" s="34"/>
      <c r="D518" s="34"/>
      <c r="E518" s="34"/>
      <c r="F518" s="34"/>
      <c r="G518" s="34"/>
      <c r="H518" s="34"/>
      <c r="I518" s="34"/>
      <c r="J518" s="34"/>
      <c r="K518" s="34"/>
      <c r="L518" s="34"/>
      <c r="M518" s="34"/>
      <c r="N518" s="34"/>
      <c r="O518" s="34"/>
      <c r="P518" s="34"/>
      <c r="Q518" s="34"/>
      <c r="R518" s="34"/>
      <c r="S518" s="34"/>
      <c r="U518" s="34"/>
    </row>
    <row r="519" spans="3:21" x14ac:dyDescent="0.2">
      <c r="C519" s="34"/>
      <c r="D519" s="34"/>
      <c r="E519" s="34"/>
      <c r="F519" s="34"/>
      <c r="G519" s="34"/>
      <c r="H519" s="34"/>
      <c r="I519" s="34"/>
      <c r="J519" s="34"/>
      <c r="K519" s="34"/>
      <c r="L519" s="34"/>
      <c r="M519" s="34"/>
      <c r="N519" s="34"/>
      <c r="O519" s="34"/>
      <c r="P519" s="34"/>
      <c r="Q519" s="34"/>
      <c r="R519" s="34"/>
      <c r="S519" s="34"/>
      <c r="U519" s="34"/>
    </row>
    <row r="520" spans="3:21" x14ac:dyDescent="0.2">
      <c r="C520" s="34"/>
      <c r="D520" s="34"/>
      <c r="E520" s="34"/>
      <c r="F520" s="34"/>
      <c r="G520" s="34"/>
      <c r="H520" s="34"/>
      <c r="I520" s="34"/>
      <c r="J520" s="34"/>
      <c r="K520" s="34"/>
      <c r="L520" s="34"/>
      <c r="M520" s="34"/>
      <c r="N520" s="34"/>
      <c r="O520" s="34"/>
      <c r="P520" s="34"/>
      <c r="Q520" s="34"/>
      <c r="R520" s="34"/>
      <c r="S520" s="34"/>
      <c r="U520" s="34"/>
    </row>
    <row r="521" spans="3:21" x14ac:dyDescent="0.2">
      <c r="C521" s="34"/>
      <c r="D521" s="34"/>
      <c r="E521" s="34"/>
      <c r="F521" s="34"/>
      <c r="G521" s="34"/>
      <c r="H521" s="34"/>
      <c r="I521" s="34"/>
      <c r="J521" s="34"/>
      <c r="K521" s="34"/>
      <c r="L521" s="34"/>
      <c r="M521" s="34"/>
      <c r="N521" s="34"/>
      <c r="O521" s="34"/>
      <c r="P521" s="34"/>
      <c r="Q521" s="34"/>
      <c r="R521" s="34"/>
      <c r="S521" s="34"/>
      <c r="U521" s="34"/>
    </row>
    <row r="522" spans="3:21" x14ac:dyDescent="0.2">
      <c r="C522" s="34"/>
      <c r="D522" s="34"/>
      <c r="E522" s="34"/>
      <c r="F522" s="34"/>
      <c r="G522" s="34"/>
      <c r="H522" s="34"/>
      <c r="I522" s="34"/>
      <c r="J522" s="34"/>
      <c r="K522" s="34"/>
      <c r="L522" s="34"/>
      <c r="M522" s="34"/>
      <c r="N522" s="34"/>
      <c r="O522" s="34"/>
      <c r="P522" s="34"/>
      <c r="Q522" s="34"/>
      <c r="R522" s="34"/>
      <c r="S522" s="34"/>
      <c r="U522" s="34"/>
    </row>
    <row r="523" spans="3:21" x14ac:dyDescent="0.2">
      <c r="C523" s="34"/>
      <c r="D523" s="34"/>
      <c r="E523" s="34"/>
      <c r="F523" s="34"/>
      <c r="G523" s="34"/>
      <c r="H523" s="34"/>
      <c r="I523" s="34"/>
      <c r="J523" s="34"/>
      <c r="K523" s="34"/>
      <c r="L523" s="34"/>
      <c r="M523" s="34"/>
      <c r="N523" s="34"/>
      <c r="O523" s="34"/>
      <c r="P523" s="34"/>
      <c r="Q523" s="34"/>
      <c r="R523" s="34"/>
      <c r="S523" s="34"/>
      <c r="U523" s="34"/>
    </row>
    <row r="524" spans="3:21" x14ac:dyDescent="0.2">
      <c r="C524" s="34"/>
      <c r="D524" s="34"/>
      <c r="E524" s="34"/>
      <c r="F524" s="34"/>
      <c r="G524" s="34"/>
      <c r="H524" s="34"/>
      <c r="I524" s="34"/>
      <c r="J524" s="34"/>
      <c r="K524" s="34"/>
      <c r="L524" s="34"/>
      <c r="M524" s="34"/>
      <c r="N524" s="34"/>
      <c r="O524" s="34"/>
      <c r="P524" s="34"/>
      <c r="Q524" s="34"/>
      <c r="R524" s="34"/>
      <c r="S524" s="34"/>
      <c r="U524" s="34"/>
    </row>
    <row r="525" spans="3:21" x14ac:dyDescent="0.2">
      <c r="C525" s="34"/>
      <c r="D525" s="34"/>
      <c r="E525" s="34"/>
      <c r="F525" s="34"/>
      <c r="G525" s="34"/>
      <c r="H525" s="34"/>
      <c r="I525" s="34"/>
      <c r="J525" s="34"/>
      <c r="K525" s="34"/>
      <c r="L525" s="34"/>
      <c r="M525" s="34"/>
      <c r="N525" s="34"/>
      <c r="O525" s="34"/>
      <c r="P525" s="34"/>
      <c r="Q525" s="34"/>
      <c r="R525" s="34"/>
      <c r="S525" s="34"/>
      <c r="U525" s="34"/>
    </row>
    <row r="526" spans="3:21" x14ac:dyDescent="0.2">
      <c r="C526" s="34"/>
      <c r="D526" s="34"/>
      <c r="E526" s="34"/>
      <c r="F526" s="34"/>
      <c r="G526" s="34"/>
      <c r="H526" s="34"/>
      <c r="I526" s="34"/>
      <c r="J526" s="34"/>
      <c r="K526" s="34"/>
      <c r="L526" s="34"/>
      <c r="M526" s="34"/>
      <c r="N526" s="34"/>
      <c r="O526" s="34"/>
      <c r="P526" s="34"/>
      <c r="Q526" s="34"/>
      <c r="R526" s="34"/>
      <c r="S526" s="34"/>
      <c r="U526" s="34"/>
    </row>
    <row r="527" spans="3:21" x14ac:dyDescent="0.2">
      <c r="C527" s="34"/>
      <c r="D527" s="34"/>
      <c r="E527" s="34"/>
      <c r="F527" s="34"/>
      <c r="G527" s="34"/>
      <c r="H527" s="34"/>
      <c r="I527" s="34"/>
      <c r="J527" s="34"/>
      <c r="K527" s="34"/>
      <c r="L527" s="34"/>
      <c r="M527" s="34"/>
      <c r="N527" s="34"/>
      <c r="O527" s="34"/>
      <c r="P527" s="34"/>
      <c r="Q527" s="34"/>
      <c r="R527" s="34"/>
      <c r="S527" s="34"/>
      <c r="U527" s="34"/>
    </row>
    <row r="528" spans="3:21" x14ac:dyDescent="0.2">
      <c r="C528" s="34"/>
      <c r="D528" s="34"/>
      <c r="E528" s="34"/>
      <c r="F528" s="34"/>
      <c r="G528" s="34"/>
      <c r="H528" s="34"/>
      <c r="I528" s="34"/>
      <c r="J528" s="34"/>
      <c r="K528" s="34"/>
      <c r="L528" s="34"/>
      <c r="M528" s="34"/>
      <c r="N528" s="34"/>
      <c r="O528" s="34"/>
      <c r="P528" s="34"/>
      <c r="Q528" s="34"/>
      <c r="R528" s="34"/>
      <c r="S528" s="34"/>
      <c r="U528" s="34"/>
    </row>
    <row r="529" spans="3:21" x14ac:dyDescent="0.2">
      <c r="C529" s="34"/>
      <c r="D529" s="34"/>
      <c r="E529" s="34"/>
      <c r="F529" s="34"/>
      <c r="G529" s="34"/>
      <c r="H529" s="34"/>
      <c r="I529" s="34"/>
      <c r="J529" s="34"/>
      <c r="K529" s="34"/>
      <c r="L529" s="34"/>
      <c r="M529" s="34"/>
      <c r="N529" s="34"/>
      <c r="O529" s="34"/>
      <c r="P529" s="34"/>
      <c r="Q529" s="34"/>
      <c r="R529" s="34"/>
      <c r="S529" s="34"/>
      <c r="U529" s="34"/>
    </row>
    <row r="530" spans="3:21" x14ac:dyDescent="0.2">
      <c r="C530" s="34"/>
      <c r="D530" s="34"/>
      <c r="E530" s="34"/>
      <c r="F530" s="34"/>
      <c r="G530" s="34"/>
      <c r="H530" s="34"/>
      <c r="I530" s="34"/>
      <c r="J530" s="34"/>
      <c r="K530" s="34"/>
      <c r="L530" s="34"/>
      <c r="M530" s="34"/>
      <c r="N530" s="34"/>
      <c r="O530" s="34"/>
      <c r="P530" s="34"/>
      <c r="Q530" s="34"/>
      <c r="R530" s="34"/>
      <c r="S530" s="34"/>
      <c r="U530" s="34"/>
    </row>
    <row r="531" spans="3:21" x14ac:dyDescent="0.2">
      <c r="C531" s="34"/>
      <c r="D531" s="34"/>
      <c r="E531" s="34"/>
      <c r="F531" s="34"/>
      <c r="G531" s="34"/>
      <c r="H531" s="34"/>
      <c r="I531" s="34"/>
      <c r="J531" s="34"/>
      <c r="K531" s="34"/>
      <c r="L531" s="34"/>
      <c r="M531" s="34"/>
      <c r="N531" s="34"/>
      <c r="O531" s="34"/>
      <c r="P531" s="34"/>
      <c r="Q531" s="34"/>
      <c r="R531" s="34"/>
      <c r="S531" s="34"/>
      <c r="U531" s="34"/>
    </row>
    <row r="532" spans="3:21" x14ac:dyDescent="0.2">
      <c r="C532" s="34"/>
      <c r="D532" s="34"/>
      <c r="E532" s="34"/>
      <c r="F532" s="34"/>
      <c r="G532" s="34"/>
      <c r="H532" s="34"/>
      <c r="I532" s="34"/>
      <c r="J532" s="34"/>
      <c r="K532" s="34"/>
      <c r="L532" s="34"/>
      <c r="M532" s="34"/>
      <c r="N532" s="34"/>
      <c r="O532" s="34"/>
      <c r="P532" s="34"/>
      <c r="Q532" s="34"/>
      <c r="R532" s="34"/>
      <c r="S532" s="34"/>
      <c r="U532" s="34"/>
    </row>
    <row r="533" spans="3:21" x14ac:dyDescent="0.2">
      <c r="C533" s="34"/>
      <c r="D533" s="34"/>
      <c r="E533" s="34"/>
      <c r="F533" s="34"/>
      <c r="G533" s="34"/>
      <c r="H533" s="34"/>
      <c r="I533" s="34"/>
      <c r="J533" s="34"/>
      <c r="K533" s="34"/>
      <c r="L533" s="34"/>
      <c r="M533" s="34"/>
      <c r="N533" s="34"/>
      <c r="O533" s="34"/>
      <c r="P533" s="34"/>
      <c r="Q533" s="34"/>
      <c r="R533" s="34"/>
      <c r="S533" s="34"/>
      <c r="U533" s="34"/>
    </row>
    <row r="534" spans="3:21" x14ac:dyDescent="0.2">
      <c r="C534" s="34"/>
      <c r="D534" s="34"/>
      <c r="E534" s="34"/>
      <c r="F534" s="34"/>
      <c r="G534" s="34"/>
      <c r="H534" s="34"/>
      <c r="I534" s="34"/>
      <c r="J534" s="34"/>
      <c r="K534" s="34"/>
      <c r="L534" s="34"/>
      <c r="M534" s="34"/>
      <c r="N534" s="34"/>
      <c r="O534" s="34"/>
      <c r="P534" s="34"/>
      <c r="Q534" s="34"/>
      <c r="R534" s="34"/>
      <c r="S534" s="34"/>
      <c r="U534" s="34"/>
    </row>
    <row r="535" spans="3:21" x14ac:dyDescent="0.2">
      <c r="C535" s="34"/>
      <c r="D535" s="34"/>
      <c r="E535" s="34"/>
      <c r="F535" s="34"/>
      <c r="G535" s="34"/>
      <c r="H535" s="34"/>
      <c r="I535" s="34"/>
      <c r="J535" s="34"/>
      <c r="K535" s="34"/>
      <c r="L535" s="34"/>
      <c r="M535" s="34"/>
      <c r="N535" s="34"/>
      <c r="O535" s="34"/>
      <c r="P535" s="34"/>
      <c r="Q535" s="34"/>
      <c r="R535" s="34"/>
      <c r="S535" s="34"/>
      <c r="U535" s="34"/>
    </row>
    <row r="536" spans="3:21" x14ac:dyDescent="0.2">
      <c r="C536" s="34"/>
      <c r="D536" s="34"/>
      <c r="E536" s="34"/>
      <c r="F536" s="34"/>
      <c r="G536" s="34"/>
      <c r="H536" s="34"/>
      <c r="I536" s="34"/>
      <c r="J536" s="34"/>
      <c r="K536" s="34"/>
      <c r="L536" s="34"/>
      <c r="M536" s="34"/>
      <c r="N536" s="34"/>
      <c r="O536" s="34"/>
      <c r="P536" s="34"/>
      <c r="Q536" s="34"/>
      <c r="R536" s="34"/>
      <c r="S536" s="34"/>
      <c r="U536" s="34"/>
    </row>
    <row r="537" spans="3:21" x14ac:dyDescent="0.2">
      <c r="C537" s="34"/>
      <c r="D537" s="34"/>
      <c r="E537" s="34"/>
      <c r="F537" s="34"/>
      <c r="G537" s="34"/>
      <c r="H537" s="34"/>
      <c r="I537" s="34"/>
      <c r="J537" s="34"/>
      <c r="K537" s="34"/>
      <c r="L537" s="34"/>
      <c r="M537" s="34"/>
      <c r="N537" s="34"/>
      <c r="O537" s="34"/>
      <c r="P537" s="34"/>
      <c r="Q537" s="34"/>
      <c r="R537" s="34"/>
      <c r="S537" s="34"/>
      <c r="U537" s="34"/>
    </row>
    <row r="538" spans="3:21" x14ac:dyDescent="0.2">
      <c r="C538" s="34"/>
      <c r="D538" s="34"/>
      <c r="E538" s="34"/>
      <c r="F538" s="34"/>
      <c r="G538" s="34"/>
      <c r="H538" s="34"/>
      <c r="I538" s="34"/>
      <c r="J538" s="34"/>
      <c r="K538" s="34"/>
      <c r="L538" s="34"/>
      <c r="M538" s="34"/>
      <c r="N538" s="34"/>
      <c r="O538" s="34"/>
      <c r="P538" s="34"/>
      <c r="Q538" s="34"/>
      <c r="R538" s="34"/>
      <c r="S538" s="34"/>
      <c r="U538" s="34"/>
    </row>
    <row r="539" spans="3:21" x14ac:dyDescent="0.2">
      <c r="C539" s="34"/>
      <c r="D539" s="34"/>
      <c r="E539" s="34"/>
      <c r="F539" s="34"/>
      <c r="G539" s="34"/>
      <c r="H539" s="34"/>
      <c r="I539" s="34"/>
      <c r="J539" s="34"/>
      <c r="K539" s="34"/>
      <c r="L539" s="34"/>
      <c r="M539" s="34"/>
      <c r="N539" s="34"/>
      <c r="O539" s="34"/>
      <c r="P539" s="34"/>
      <c r="Q539" s="34"/>
      <c r="R539" s="34"/>
      <c r="S539" s="34"/>
      <c r="U539" s="34"/>
    </row>
    <row r="540" spans="3:21" x14ac:dyDescent="0.2">
      <c r="C540" s="34"/>
      <c r="D540" s="34"/>
      <c r="E540" s="34"/>
      <c r="F540" s="34"/>
      <c r="G540" s="34"/>
      <c r="H540" s="34"/>
      <c r="I540" s="34"/>
      <c r="J540" s="34"/>
      <c r="K540" s="34"/>
      <c r="L540" s="34"/>
      <c r="M540" s="34"/>
      <c r="N540" s="34"/>
      <c r="O540" s="34"/>
      <c r="P540" s="34"/>
      <c r="Q540" s="34"/>
      <c r="R540" s="34"/>
      <c r="S540" s="34"/>
      <c r="U540" s="34"/>
    </row>
    <row r="541" spans="3:21" x14ac:dyDescent="0.2">
      <c r="C541" s="34"/>
      <c r="D541" s="34"/>
      <c r="E541" s="34"/>
      <c r="F541" s="34"/>
      <c r="G541" s="34"/>
      <c r="H541" s="34"/>
      <c r="I541" s="34"/>
      <c r="J541" s="34"/>
      <c r="K541" s="34"/>
      <c r="L541" s="34"/>
      <c r="M541" s="34"/>
      <c r="N541" s="34"/>
      <c r="O541" s="34"/>
      <c r="P541" s="34"/>
      <c r="Q541" s="34"/>
      <c r="R541" s="34"/>
      <c r="S541" s="34"/>
      <c r="U541" s="34"/>
    </row>
    <row r="542" spans="3:21" x14ac:dyDescent="0.2">
      <c r="C542" s="34"/>
      <c r="D542" s="34"/>
      <c r="E542" s="34"/>
      <c r="F542" s="34"/>
      <c r="G542" s="34"/>
      <c r="H542" s="34"/>
      <c r="I542" s="34"/>
      <c r="J542" s="34"/>
      <c r="K542" s="34"/>
      <c r="L542" s="34"/>
      <c r="M542" s="34"/>
      <c r="N542" s="34"/>
      <c r="O542" s="34"/>
      <c r="P542" s="34"/>
      <c r="Q542" s="34"/>
      <c r="R542" s="34"/>
      <c r="S542" s="34"/>
      <c r="U542" s="34"/>
    </row>
    <row r="543" spans="3:21" x14ac:dyDescent="0.2">
      <c r="C543" s="34"/>
      <c r="D543" s="34"/>
      <c r="E543" s="34"/>
      <c r="F543" s="34"/>
      <c r="G543" s="34"/>
      <c r="H543" s="34"/>
      <c r="I543" s="34"/>
      <c r="J543" s="34"/>
      <c r="K543" s="34"/>
      <c r="L543" s="34"/>
      <c r="M543" s="34"/>
      <c r="N543" s="34"/>
      <c r="O543" s="34"/>
      <c r="P543" s="34"/>
      <c r="Q543" s="34"/>
      <c r="R543" s="34"/>
      <c r="S543" s="34"/>
      <c r="U543" s="34"/>
    </row>
    <row r="544" spans="3:21" x14ac:dyDescent="0.2">
      <c r="C544" s="34"/>
      <c r="D544" s="34"/>
      <c r="E544" s="34"/>
      <c r="F544" s="34"/>
      <c r="G544" s="34"/>
      <c r="H544" s="34"/>
      <c r="I544" s="34"/>
      <c r="J544" s="34"/>
      <c r="K544" s="34"/>
      <c r="L544" s="34"/>
      <c r="M544" s="34"/>
      <c r="N544" s="34"/>
      <c r="O544" s="34"/>
      <c r="P544" s="34"/>
      <c r="Q544" s="34"/>
      <c r="R544" s="34"/>
      <c r="S544" s="34"/>
      <c r="U544" s="34"/>
    </row>
    <row r="545" spans="3:21" x14ac:dyDescent="0.2">
      <c r="C545" s="34"/>
      <c r="D545" s="34"/>
      <c r="E545" s="34"/>
      <c r="F545" s="34"/>
      <c r="G545" s="34"/>
      <c r="H545" s="34"/>
      <c r="I545" s="34"/>
      <c r="J545" s="34"/>
      <c r="K545" s="34"/>
      <c r="L545" s="34"/>
      <c r="M545" s="34"/>
      <c r="N545" s="34"/>
      <c r="O545" s="34"/>
      <c r="P545" s="34"/>
      <c r="Q545" s="34"/>
      <c r="R545" s="34"/>
      <c r="S545" s="34"/>
      <c r="U545" s="34"/>
    </row>
    <row r="546" spans="3:21" x14ac:dyDescent="0.2">
      <c r="C546" s="34"/>
      <c r="D546" s="34"/>
      <c r="E546" s="34"/>
      <c r="F546" s="34"/>
      <c r="G546" s="34"/>
      <c r="H546" s="34"/>
      <c r="I546" s="34"/>
      <c r="J546" s="34"/>
      <c r="K546" s="34"/>
      <c r="L546" s="34"/>
      <c r="M546" s="34"/>
      <c r="N546" s="34"/>
      <c r="O546" s="34"/>
      <c r="P546" s="34"/>
      <c r="Q546" s="34"/>
      <c r="R546" s="34"/>
      <c r="S546" s="34"/>
      <c r="U546" s="34"/>
    </row>
    <row r="547" spans="3:21" x14ac:dyDescent="0.2">
      <c r="C547" s="34"/>
      <c r="D547" s="34"/>
      <c r="E547" s="34"/>
      <c r="F547" s="34"/>
      <c r="G547" s="34"/>
      <c r="H547" s="34"/>
      <c r="I547" s="34"/>
      <c r="J547" s="34"/>
      <c r="K547" s="34"/>
      <c r="L547" s="34"/>
      <c r="M547" s="34"/>
      <c r="N547" s="34"/>
      <c r="O547" s="34"/>
      <c r="P547" s="34"/>
      <c r="Q547" s="34"/>
      <c r="R547" s="34"/>
      <c r="S547" s="34"/>
      <c r="U547" s="34"/>
    </row>
    <row r="548" spans="3:21" x14ac:dyDescent="0.2">
      <c r="C548" s="34"/>
      <c r="D548" s="34"/>
      <c r="E548" s="34"/>
      <c r="F548" s="34"/>
      <c r="G548" s="34"/>
      <c r="H548" s="34"/>
      <c r="I548" s="34"/>
      <c r="J548" s="34"/>
      <c r="K548" s="34"/>
      <c r="L548" s="34"/>
      <c r="M548" s="34"/>
      <c r="N548" s="34"/>
      <c r="O548" s="34"/>
      <c r="P548" s="34"/>
      <c r="Q548" s="34"/>
      <c r="R548" s="34"/>
      <c r="S548" s="34"/>
      <c r="U548" s="34"/>
    </row>
    <row r="549" spans="3:21" x14ac:dyDescent="0.2">
      <c r="C549" s="34"/>
      <c r="D549" s="34"/>
      <c r="E549" s="34"/>
      <c r="F549" s="34"/>
      <c r="G549" s="34"/>
      <c r="H549" s="34"/>
      <c r="I549" s="34"/>
      <c r="J549" s="34"/>
      <c r="K549" s="34"/>
      <c r="L549" s="34"/>
      <c r="M549" s="34"/>
      <c r="N549" s="34"/>
      <c r="O549" s="34"/>
      <c r="P549" s="34"/>
      <c r="Q549" s="34"/>
      <c r="R549" s="34"/>
      <c r="S549" s="34"/>
      <c r="U549" s="34"/>
    </row>
    <row r="550" spans="3:21" x14ac:dyDescent="0.2">
      <c r="C550" s="34"/>
      <c r="D550" s="34"/>
      <c r="E550" s="34"/>
      <c r="F550" s="34"/>
      <c r="G550" s="34"/>
      <c r="H550" s="34"/>
      <c r="I550" s="34"/>
      <c r="J550" s="34"/>
      <c r="K550" s="34"/>
      <c r="L550" s="34"/>
      <c r="M550" s="34"/>
      <c r="N550" s="34"/>
      <c r="O550" s="34"/>
      <c r="P550" s="34"/>
      <c r="Q550" s="34"/>
      <c r="R550" s="34"/>
      <c r="S550" s="34"/>
      <c r="U550" s="34"/>
    </row>
    <row r="551" spans="3:21" x14ac:dyDescent="0.2">
      <c r="C551" s="34"/>
      <c r="D551" s="34"/>
      <c r="E551" s="34"/>
      <c r="F551" s="34"/>
      <c r="G551" s="34"/>
      <c r="H551" s="34"/>
      <c r="I551" s="34"/>
      <c r="J551" s="34"/>
      <c r="K551" s="34"/>
      <c r="L551" s="34"/>
      <c r="M551" s="34"/>
      <c r="N551" s="34"/>
      <c r="O551" s="34"/>
      <c r="P551" s="34"/>
      <c r="Q551" s="34"/>
      <c r="R551" s="34"/>
      <c r="S551" s="34"/>
      <c r="U551" s="34"/>
    </row>
    <row r="552" spans="3:21" x14ac:dyDescent="0.2">
      <c r="C552" s="34"/>
      <c r="D552" s="34"/>
      <c r="E552" s="34"/>
      <c r="F552" s="34"/>
      <c r="G552" s="34"/>
      <c r="H552" s="34"/>
      <c r="I552" s="34"/>
      <c r="J552" s="34"/>
      <c r="K552" s="34"/>
      <c r="L552" s="34"/>
      <c r="M552" s="34"/>
      <c r="N552" s="34"/>
      <c r="O552" s="34"/>
      <c r="P552" s="34"/>
      <c r="Q552" s="34"/>
      <c r="R552" s="34"/>
      <c r="S552" s="34"/>
      <c r="U552" s="34"/>
    </row>
    <row r="553" spans="3:21" x14ac:dyDescent="0.2">
      <c r="C553" s="34"/>
      <c r="D553" s="34"/>
      <c r="E553" s="34"/>
      <c r="F553" s="34"/>
      <c r="G553" s="34"/>
      <c r="H553" s="34"/>
      <c r="I553" s="34"/>
      <c r="J553" s="34"/>
      <c r="K553" s="34"/>
      <c r="L553" s="34"/>
      <c r="M553" s="34"/>
      <c r="N553" s="34"/>
      <c r="O553" s="34"/>
      <c r="P553" s="34"/>
      <c r="Q553" s="34"/>
      <c r="R553" s="34"/>
      <c r="S553" s="34"/>
      <c r="U553" s="34"/>
    </row>
    <row r="554" spans="3:21" x14ac:dyDescent="0.2">
      <c r="C554" s="34"/>
      <c r="D554" s="34"/>
      <c r="E554" s="34"/>
      <c r="F554" s="34"/>
      <c r="G554" s="34"/>
      <c r="H554" s="34"/>
      <c r="I554" s="34"/>
      <c r="J554" s="34"/>
      <c r="K554" s="34"/>
      <c r="L554" s="34"/>
      <c r="M554" s="34"/>
      <c r="N554" s="34"/>
      <c r="O554" s="34"/>
      <c r="P554" s="34"/>
      <c r="Q554" s="34"/>
      <c r="R554" s="34"/>
      <c r="S554" s="34"/>
      <c r="U554" s="34"/>
    </row>
    <row r="555" spans="3:21" x14ac:dyDescent="0.2">
      <c r="C555" s="34"/>
      <c r="D555" s="34"/>
      <c r="E555" s="34"/>
      <c r="F555" s="34"/>
      <c r="G555" s="34"/>
      <c r="H555" s="34"/>
      <c r="I555" s="34"/>
      <c r="J555" s="34"/>
      <c r="K555" s="34"/>
      <c r="L555" s="34"/>
      <c r="M555" s="34"/>
      <c r="N555" s="34"/>
      <c r="O555" s="34"/>
      <c r="P555" s="34"/>
      <c r="Q555" s="34"/>
      <c r="R555" s="34"/>
      <c r="S555" s="34"/>
      <c r="U555" s="34"/>
    </row>
    <row r="556" spans="3:21" x14ac:dyDescent="0.2">
      <c r="C556" s="34"/>
      <c r="D556" s="34"/>
      <c r="E556" s="34"/>
      <c r="F556" s="34"/>
      <c r="G556" s="34"/>
      <c r="H556" s="34"/>
      <c r="I556" s="34"/>
      <c r="J556" s="34"/>
      <c r="K556" s="34"/>
      <c r="L556" s="34"/>
      <c r="M556" s="34"/>
      <c r="N556" s="34"/>
      <c r="O556" s="34"/>
      <c r="P556" s="34"/>
      <c r="Q556" s="34"/>
      <c r="R556" s="34"/>
      <c r="S556" s="34"/>
      <c r="U556" s="34"/>
    </row>
    <row r="557" spans="3:21" x14ac:dyDescent="0.2">
      <c r="C557" s="34"/>
      <c r="D557" s="34"/>
      <c r="E557" s="34"/>
      <c r="F557" s="34"/>
      <c r="G557" s="34"/>
      <c r="H557" s="34"/>
      <c r="I557" s="34"/>
      <c r="J557" s="34"/>
      <c r="K557" s="34"/>
      <c r="L557" s="34"/>
      <c r="M557" s="34"/>
      <c r="N557" s="34"/>
      <c r="O557" s="34"/>
      <c r="P557" s="34"/>
      <c r="Q557" s="34"/>
      <c r="R557" s="34"/>
      <c r="S557" s="34"/>
      <c r="U557" s="34"/>
    </row>
    <row r="558" spans="3:21" x14ac:dyDescent="0.2">
      <c r="C558" s="34"/>
      <c r="D558" s="34"/>
      <c r="E558" s="34"/>
      <c r="F558" s="34"/>
      <c r="G558" s="34"/>
      <c r="H558" s="34"/>
      <c r="I558" s="34"/>
      <c r="J558" s="34"/>
      <c r="K558" s="34"/>
      <c r="L558" s="34"/>
      <c r="M558" s="34"/>
      <c r="N558" s="34"/>
      <c r="O558" s="34"/>
      <c r="P558" s="34"/>
      <c r="Q558" s="34"/>
      <c r="R558" s="34"/>
      <c r="S558" s="34"/>
      <c r="U558" s="34"/>
    </row>
    <row r="559" spans="3:21" x14ac:dyDescent="0.2">
      <c r="C559" s="34"/>
      <c r="D559" s="34"/>
      <c r="E559" s="34"/>
      <c r="F559" s="34"/>
      <c r="G559" s="34"/>
      <c r="H559" s="34"/>
      <c r="I559" s="34"/>
      <c r="J559" s="34"/>
      <c r="K559" s="34"/>
      <c r="L559" s="34"/>
      <c r="M559" s="34"/>
      <c r="N559" s="34"/>
      <c r="O559" s="34"/>
      <c r="P559" s="34"/>
      <c r="Q559" s="34"/>
      <c r="R559" s="34"/>
      <c r="S559" s="34"/>
      <c r="U559" s="34"/>
    </row>
    <row r="560" spans="3:21" x14ac:dyDescent="0.2">
      <c r="C560" s="34"/>
      <c r="D560" s="34"/>
      <c r="E560" s="34"/>
      <c r="F560" s="34"/>
      <c r="G560" s="34"/>
      <c r="H560" s="34"/>
      <c r="I560" s="34"/>
      <c r="J560" s="34"/>
      <c r="K560" s="34"/>
      <c r="L560" s="34"/>
      <c r="M560" s="34"/>
      <c r="N560" s="34"/>
      <c r="O560" s="34"/>
      <c r="P560" s="34"/>
      <c r="Q560" s="34"/>
      <c r="R560" s="34"/>
      <c r="S560" s="34"/>
      <c r="U560" s="34"/>
    </row>
    <row r="561" spans="3:21" x14ac:dyDescent="0.2">
      <c r="C561" s="34"/>
      <c r="D561" s="34"/>
      <c r="E561" s="34"/>
      <c r="F561" s="34"/>
      <c r="G561" s="34"/>
      <c r="H561" s="34"/>
      <c r="I561" s="34"/>
      <c r="J561" s="34"/>
      <c r="K561" s="34"/>
      <c r="L561" s="34"/>
      <c r="M561" s="34"/>
      <c r="N561" s="34"/>
      <c r="O561" s="34"/>
      <c r="P561" s="34"/>
      <c r="Q561" s="34"/>
      <c r="R561" s="34"/>
      <c r="S561" s="34"/>
      <c r="U561" s="34"/>
    </row>
    <row r="562" spans="3:21" x14ac:dyDescent="0.2">
      <c r="C562" s="34"/>
      <c r="D562" s="34"/>
      <c r="E562" s="34"/>
      <c r="F562" s="34"/>
      <c r="G562" s="34"/>
      <c r="H562" s="34"/>
      <c r="I562" s="34"/>
      <c r="J562" s="34"/>
      <c r="K562" s="34"/>
      <c r="L562" s="34"/>
      <c r="M562" s="34"/>
      <c r="N562" s="34"/>
      <c r="O562" s="34"/>
      <c r="P562" s="34"/>
      <c r="Q562" s="34"/>
      <c r="R562" s="34"/>
      <c r="S562" s="34"/>
      <c r="U562" s="34"/>
    </row>
    <row r="563" spans="3:21" x14ac:dyDescent="0.2">
      <c r="C563" s="34"/>
      <c r="D563" s="34"/>
      <c r="E563" s="34"/>
      <c r="F563" s="34"/>
      <c r="G563" s="34"/>
      <c r="H563" s="34"/>
      <c r="I563" s="34"/>
      <c r="J563" s="34"/>
      <c r="K563" s="34"/>
      <c r="L563" s="34"/>
      <c r="M563" s="34"/>
      <c r="N563" s="34"/>
      <c r="O563" s="34"/>
      <c r="P563" s="34"/>
      <c r="Q563" s="34"/>
      <c r="R563" s="34"/>
      <c r="S563" s="34"/>
      <c r="U563" s="34"/>
    </row>
    <row r="564" spans="3:21" x14ac:dyDescent="0.2">
      <c r="C564" s="34"/>
      <c r="D564" s="34"/>
      <c r="E564" s="34"/>
      <c r="F564" s="34"/>
      <c r="G564" s="34"/>
      <c r="H564" s="34"/>
      <c r="I564" s="34"/>
      <c r="J564" s="34"/>
      <c r="K564" s="34"/>
      <c r="L564" s="34"/>
      <c r="M564" s="34"/>
      <c r="N564" s="34"/>
      <c r="O564" s="34"/>
      <c r="P564" s="34"/>
      <c r="Q564" s="34"/>
      <c r="R564" s="34"/>
      <c r="S564" s="34"/>
      <c r="U564" s="34"/>
    </row>
    <row r="565" spans="3:21" x14ac:dyDescent="0.2">
      <c r="C565" s="34"/>
      <c r="D565" s="34"/>
      <c r="E565" s="34"/>
      <c r="F565" s="34"/>
      <c r="G565" s="34"/>
      <c r="H565" s="34"/>
      <c r="I565" s="34"/>
      <c r="J565" s="34"/>
      <c r="K565" s="34"/>
      <c r="L565" s="34"/>
      <c r="M565" s="34"/>
      <c r="N565" s="34"/>
      <c r="O565" s="34"/>
      <c r="P565" s="34"/>
      <c r="Q565" s="34"/>
      <c r="R565" s="34"/>
      <c r="S565" s="34"/>
      <c r="U565" s="34"/>
    </row>
    <row r="566" spans="3:21" x14ac:dyDescent="0.2">
      <c r="C566" s="34"/>
      <c r="D566" s="34"/>
      <c r="E566" s="34"/>
      <c r="F566" s="34"/>
      <c r="G566" s="34"/>
      <c r="H566" s="34"/>
      <c r="I566" s="34"/>
      <c r="J566" s="34"/>
      <c r="K566" s="34"/>
      <c r="L566" s="34"/>
      <c r="M566" s="34"/>
      <c r="N566" s="34"/>
      <c r="O566" s="34"/>
      <c r="P566" s="34"/>
      <c r="Q566" s="34"/>
      <c r="R566" s="34"/>
      <c r="S566" s="34"/>
      <c r="U566" s="34"/>
    </row>
    <row r="567" spans="3:21" x14ac:dyDescent="0.2">
      <c r="C567" s="34"/>
      <c r="D567" s="34"/>
      <c r="E567" s="34"/>
      <c r="F567" s="34"/>
      <c r="G567" s="34"/>
      <c r="H567" s="34"/>
      <c r="I567" s="34"/>
      <c r="J567" s="34"/>
      <c r="K567" s="34"/>
      <c r="L567" s="34"/>
      <c r="M567" s="34"/>
      <c r="N567" s="34"/>
      <c r="O567" s="34"/>
      <c r="P567" s="34"/>
      <c r="Q567" s="34"/>
      <c r="R567" s="34"/>
      <c r="S567" s="34"/>
      <c r="U567" s="34"/>
    </row>
    <row r="568" spans="3:21" x14ac:dyDescent="0.2">
      <c r="C568" s="34"/>
      <c r="D568" s="34"/>
      <c r="E568" s="34"/>
      <c r="F568" s="34"/>
      <c r="G568" s="34"/>
      <c r="H568" s="34"/>
      <c r="I568" s="34"/>
      <c r="J568" s="34"/>
      <c r="K568" s="34"/>
      <c r="L568" s="34"/>
      <c r="M568" s="34"/>
      <c r="N568" s="34"/>
      <c r="O568" s="34"/>
      <c r="P568" s="34"/>
      <c r="Q568" s="34"/>
      <c r="R568" s="34"/>
      <c r="S568" s="34"/>
      <c r="U568" s="34"/>
    </row>
    <row r="569" spans="3:21" x14ac:dyDescent="0.2">
      <c r="C569" s="34"/>
      <c r="D569" s="34"/>
      <c r="E569" s="34"/>
      <c r="F569" s="34"/>
      <c r="G569" s="34"/>
      <c r="H569" s="34"/>
      <c r="I569" s="34"/>
      <c r="J569" s="34"/>
      <c r="K569" s="34"/>
      <c r="L569" s="34"/>
      <c r="M569" s="34"/>
      <c r="N569" s="34"/>
      <c r="O569" s="34"/>
      <c r="P569" s="34"/>
      <c r="Q569" s="34"/>
      <c r="R569" s="34"/>
      <c r="S569" s="34"/>
      <c r="U569" s="34"/>
    </row>
    <row r="570" spans="3:21" x14ac:dyDescent="0.2">
      <c r="C570" s="34"/>
      <c r="D570" s="34"/>
      <c r="E570" s="34"/>
      <c r="F570" s="34"/>
      <c r="G570" s="34"/>
      <c r="H570" s="34"/>
      <c r="I570" s="34"/>
      <c r="J570" s="34"/>
      <c r="K570" s="34"/>
      <c r="L570" s="34"/>
      <c r="M570" s="34"/>
      <c r="N570" s="34"/>
      <c r="O570" s="34"/>
      <c r="P570" s="34"/>
      <c r="Q570" s="34"/>
      <c r="R570" s="34"/>
      <c r="S570" s="34"/>
      <c r="U570" s="34"/>
    </row>
    <row r="571" spans="3:21" x14ac:dyDescent="0.2">
      <c r="C571" s="34"/>
      <c r="D571" s="34"/>
      <c r="E571" s="34"/>
      <c r="F571" s="34"/>
      <c r="G571" s="34"/>
      <c r="H571" s="34"/>
      <c r="I571" s="34"/>
      <c r="J571" s="34"/>
      <c r="K571" s="34"/>
      <c r="L571" s="34"/>
      <c r="M571" s="34"/>
      <c r="N571" s="34"/>
      <c r="O571" s="34"/>
      <c r="P571" s="34"/>
      <c r="Q571" s="34"/>
      <c r="R571" s="34"/>
      <c r="S571" s="34"/>
      <c r="U571" s="34"/>
    </row>
    <row r="572" spans="3:21" x14ac:dyDescent="0.2">
      <c r="C572" s="34"/>
      <c r="D572" s="34"/>
      <c r="E572" s="34"/>
      <c r="F572" s="34"/>
      <c r="G572" s="34"/>
      <c r="H572" s="34"/>
      <c r="I572" s="34"/>
      <c r="J572" s="34"/>
      <c r="K572" s="34"/>
      <c r="L572" s="34"/>
      <c r="M572" s="34"/>
      <c r="N572" s="34"/>
      <c r="O572" s="34"/>
      <c r="P572" s="34"/>
      <c r="Q572" s="34"/>
      <c r="R572" s="34"/>
      <c r="S572" s="34"/>
      <c r="U572" s="34"/>
    </row>
    <row r="573" spans="3:21" x14ac:dyDescent="0.2">
      <c r="C573" s="34"/>
      <c r="D573" s="34"/>
      <c r="E573" s="34"/>
      <c r="F573" s="34"/>
      <c r="G573" s="34"/>
      <c r="H573" s="34"/>
      <c r="I573" s="34"/>
      <c r="J573" s="34"/>
      <c r="K573" s="34"/>
      <c r="L573" s="34"/>
      <c r="M573" s="34"/>
      <c r="N573" s="34"/>
      <c r="O573" s="34"/>
      <c r="P573" s="34"/>
      <c r="Q573" s="34"/>
      <c r="R573" s="34"/>
      <c r="S573" s="34"/>
      <c r="U573" s="34"/>
    </row>
    <row r="574" spans="3:21" x14ac:dyDescent="0.2">
      <c r="C574" s="34"/>
      <c r="D574" s="34"/>
      <c r="E574" s="34"/>
      <c r="F574" s="34"/>
      <c r="G574" s="34"/>
      <c r="H574" s="34"/>
      <c r="I574" s="34"/>
      <c r="J574" s="34"/>
      <c r="K574" s="34"/>
      <c r="L574" s="34"/>
      <c r="M574" s="34"/>
      <c r="N574" s="34"/>
      <c r="O574" s="34"/>
      <c r="P574" s="34"/>
      <c r="Q574" s="34"/>
      <c r="R574" s="34"/>
      <c r="S574" s="34"/>
      <c r="U574" s="34"/>
    </row>
    <row r="575" spans="3:21" x14ac:dyDescent="0.2">
      <c r="C575" s="34"/>
      <c r="D575" s="34"/>
      <c r="E575" s="34"/>
      <c r="F575" s="34"/>
      <c r="G575" s="34"/>
      <c r="H575" s="34"/>
      <c r="I575" s="34"/>
      <c r="J575" s="34"/>
      <c r="K575" s="34"/>
      <c r="L575" s="34"/>
      <c r="M575" s="34"/>
      <c r="N575" s="34"/>
      <c r="O575" s="34"/>
      <c r="P575" s="34"/>
      <c r="Q575" s="34"/>
      <c r="R575" s="34"/>
      <c r="S575" s="34"/>
      <c r="U575" s="34"/>
    </row>
    <row r="576" spans="3:21" x14ac:dyDescent="0.2">
      <c r="C576" s="34"/>
      <c r="D576" s="34"/>
      <c r="E576" s="34"/>
      <c r="F576" s="34"/>
      <c r="G576" s="34"/>
      <c r="H576" s="34"/>
      <c r="I576" s="34"/>
      <c r="J576" s="34"/>
      <c r="K576" s="34"/>
      <c r="L576" s="34"/>
      <c r="M576" s="34"/>
      <c r="N576" s="34"/>
      <c r="O576" s="34"/>
      <c r="P576" s="34"/>
      <c r="Q576" s="34"/>
      <c r="R576" s="34"/>
      <c r="S576" s="34"/>
      <c r="U576" s="34"/>
    </row>
    <row r="577" spans="3:21" x14ac:dyDescent="0.2">
      <c r="C577" s="34"/>
      <c r="D577" s="34"/>
      <c r="E577" s="34"/>
      <c r="F577" s="34"/>
      <c r="G577" s="34"/>
      <c r="H577" s="34"/>
      <c r="I577" s="34"/>
      <c r="J577" s="34"/>
      <c r="K577" s="34"/>
      <c r="L577" s="34"/>
      <c r="M577" s="34"/>
      <c r="N577" s="34"/>
      <c r="O577" s="34"/>
      <c r="P577" s="34"/>
      <c r="Q577" s="34"/>
      <c r="R577" s="34"/>
      <c r="S577" s="34"/>
      <c r="U577" s="34"/>
    </row>
    <row r="578" spans="3:21" x14ac:dyDescent="0.2">
      <c r="C578" s="34"/>
      <c r="D578" s="34"/>
      <c r="E578" s="34"/>
      <c r="F578" s="34"/>
      <c r="G578" s="34"/>
      <c r="H578" s="34"/>
      <c r="I578" s="34"/>
      <c r="J578" s="34"/>
      <c r="K578" s="34"/>
      <c r="L578" s="34"/>
      <c r="M578" s="34"/>
      <c r="N578" s="34"/>
      <c r="O578" s="34"/>
      <c r="P578" s="34"/>
      <c r="Q578" s="34"/>
      <c r="R578" s="34"/>
      <c r="S578" s="34"/>
      <c r="U578" s="34"/>
    </row>
    <row r="579" spans="3:21" x14ac:dyDescent="0.2">
      <c r="C579" s="34"/>
      <c r="D579" s="34"/>
      <c r="E579" s="34"/>
      <c r="F579" s="34"/>
      <c r="G579" s="34"/>
      <c r="H579" s="34"/>
      <c r="I579" s="34"/>
      <c r="J579" s="34"/>
      <c r="K579" s="34"/>
      <c r="L579" s="34"/>
      <c r="M579" s="34"/>
      <c r="N579" s="34"/>
      <c r="O579" s="34"/>
      <c r="P579" s="34"/>
      <c r="Q579" s="34"/>
      <c r="R579" s="34"/>
      <c r="S579" s="34"/>
      <c r="U579" s="34"/>
    </row>
    <row r="580" spans="3:21" x14ac:dyDescent="0.2">
      <c r="C580" s="34"/>
      <c r="D580" s="34"/>
      <c r="E580" s="34"/>
      <c r="F580" s="34"/>
      <c r="G580" s="34"/>
      <c r="H580" s="34"/>
      <c r="I580" s="34"/>
      <c r="J580" s="34"/>
      <c r="K580" s="34"/>
      <c r="L580" s="34"/>
      <c r="M580" s="34"/>
      <c r="N580" s="34"/>
      <c r="O580" s="34"/>
      <c r="P580" s="34"/>
      <c r="Q580" s="34"/>
      <c r="R580" s="34"/>
      <c r="S580" s="34"/>
      <c r="U580" s="34"/>
    </row>
    <row r="581" spans="3:21" x14ac:dyDescent="0.2">
      <c r="C581" s="34"/>
      <c r="D581" s="34"/>
      <c r="E581" s="34"/>
      <c r="F581" s="34"/>
      <c r="G581" s="34"/>
      <c r="H581" s="34"/>
      <c r="I581" s="34"/>
      <c r="J581" s="34"/>
      <c r="K581" s="34"/>
      <c r="L581" s="34"/>
      <c r="M581" s="34"/>
      <c r="N581" s="34"/>
      <c r="O581" s="34"/>
      <c r="P581" s="34"/>
      <c r="Q581" s="34"/>
      <c r="R581" s="34"/>
      <c r="S581" s="34"/>
      <c r="U581" s="34"/>
    </row>
    <row r="582" spans="3:21" x14ac:dyDescent="0.2">
      <c r="C582" s="34"/>
      <c r="D582" s="34"/>
      <c r="E582" s="34"/>
      <c r="F582" s="34"/>
      <c r="G582" s="34"/>
      <c r="H582" s="34"/>
      <c r="I582" s="34"/>
      <c r="J582" s="34"/>
      <c r="K582" s="34"/>
      <c r="L582" s="34"/>
      <c r="M582" s="34"/>
      <c r="N582" s="34"/>
      <c r="O582" s="34"/>
      <c r="P582" s="34"/>
      <c r="Q582" s="34"/>
      <c r="R582" s="34"/>
      <c r="S582" s="34"/>
      <c r="U582" s="34"/>
    </row>
    <row r="583" spans="3:21" x14ac:dyDescent="0.2">
      <c r="C583" s="34"/>
      <c r="D583" s="34"/>
      <c r="E583" s="34"/>
      <c r="F583" s="34"/>
      <c r="G583" s="34"/>
      <c r="H583" s="34"/>
      <c r="I583" s="34"/>
      <c r="J583" s="34"/>
      <c r="K583" s="34"/>
      <c r="L583" s="34"/>
      <c r="M583" s="34"/>
      <c r="N583" s="34"/>
      <c r="O583" s="34"/>
      <c r="P583" s="34"/>
      <c r="Q583" s="34"/>
      <c r="R583" s="34"/>
      <c r="S583" s="34"/>
      <c r="U583" s="34"/>
    </row>
    <row r="584" spans="3:21" x14ac:dyDescent="0.2">
      <c r="C584" s="34"/>
      <c r="D584" s="34"/>
      <c r="E584" s="34"/>
      <c r="F584" s="34"/>
      <c r="G584" s="34"/>
      <c r="H584" s="34"/>
      <c r="I584" s="34"/>
      <c r="J584" s="34"/>
      <c r="K584" s="34"/>
      <c r="L584" s="34"/>
      <c r="M584" s="34"/>
      <c r="N584" s="34"/>
      <c r="O584" s="34"/>
      <c r="P584" s="34"/>
      <c r="Q584" s="34"/>
      <c r="R584" s="34"/>
      <c r="S584" s="34"/>
      <c r="U584" s="34"/>
    </row>
    <row r="585" spans="3:21" x14ac:dyDescent="0.2">
      <c r="C585" s="34"/>
      <c r="D585" s="34"/>
      <c r="E585" s="34"/>
      <c r="F585" s="34"/>
      <c r="G585" s="34"/>
      <c r="H585" s="34"/>
      <c r="I585" s="34"/>
      <c r="J585" s="34"/>
      <c r="K585" s="34"/>
      <c r="L585" s="34"/>
      <c r="M585" s="34"/>
      <c r="N585" s="34"/>
      <c r="O585" s="34"/>
      <c r="P585" s="34"/>
      <c r="Q585" s="34"/>
      <c r="R585" s="34"/>
      <c r="S585" s="34"/>
      <c r="U585" s="34"/>
    </row>
    <row r="586" spans="3:21" x14ac:dyDescent="0.2">
      <c r="C586" s="34"/>
      <c r="D586" s="34"/>
      <c r="E586" s="34"/>
      <c r="F586" s="34"/>
      <c r="G586" s="34"/>
      <c r="H586" s="34"/>
      <c r="I586" s="34"/>
      <c r="J586" s="34"/>
      <c r="K586" s="34"/>
      <c r="L586" s="34"/>
      <c r="M586" s="34"/>
      <c r="N586" s="34"/>
      <c r="O586" s="34"/>
      <c r="P586" s="34"/>
      <c r="Q586" s="34"/>
      <c r="R586" s="34"/>
      <c r="S586" s="34"/>
      <c r="U586" s="34"/>
    </row>
    <row r="587" spans="3:21" x14ac:dyDescent="0.2">
      <c r="C587" s="34"/>
      <c r="D587" s="34"/>
      <c r="E587" s="34"/>
      <c r="F587" s="34"/>
      <c r="G587" s="34"/>
      <c r="H587" s="34"/>
      <c r="I587" s="34"/>
      <c r="J587" s="34"/>
      <c r="K587" s="34"/>
      <c r="L587" s="34"/>
      <c r="M587" s="34"/>
      <c r="N587" s="34"/>
      <c r="O587" s="34"/>
      <c r="P587" s="34"/>
      <c r="Q587" s="34"/>
      <c r="R587" s="34"/>
      <c r="S587" s="34"/>
      <c r="U587" s="34"/>
    </row>
    <row r="588" spans="3:21" x14ac:dyDescent="0.2">
      <c r="C588" s="34"/>
      <c r="D588" s="34"/>
      <c r="E588" s="34"/>
      <c r="F588" s="34"/>
      <c r="G588" s="34"/>
      <c r="H588" s="34"/>
      <c r="I588" s="34"/>
      <c r="J588" s="34"/>
      <c r="K588" s="34"/>
      <c r="L588" s="34"/>
      <c r="M588" s="34"/>
      <c r="N588" s="34"/>
      <c r="O588" s="34"/>
      <c r="P588" s="34"/>
      <c r="Q588" s="34"/>
      <c r="R588" s="34"/>
      <c r="S588" s="34"/>
      <c r="U588" s="34"/>
    </row>
    <row r="589" spans="3:21" x14ac:dyDescent="0.2">
      <c r="C589" s="34"/>
      <c r="D589" s="34"/>
      <c r="E589" s="34"/>
      <c r="F589" s="34"/>
      <c r="G589" s="34"/>
      <c r="H589" s="34"/>
      <c r="I589" s="34"/>
      <c r="J589" s="34"/>
      <c r="K589" s="34"/>
      <c r="L589" s="34"/>
      <c r="M589" s="34"/>
      <c r="N589" s="34"/>
      <c r="O589" s="34"/>
      <c r="P589" s="34"/>
      <c r="Q589" s="34"/>
      <c r="R589" s="34"/>
      <c r="S589" s="34"/>
      <c r="U589" s="34"/>
    </row>
    <row r="590" spans="3:21" x14ac:dyDescent="0.2">
      <c r="C590" s="34"/>
      <c r="D590" s="34"/>
      <c r="E590" s="34"/>
      <c r="F590" s="34"/>
      <c r="G590" s="34"/>
      <c r="H590" s="34"/>
      <c r="I590" s="34"/>
      <c r="J590" s="34"/>
      <c r="K590" s="34"/>
      <c r="L590" s="34"/>
      <c r="M590" s="34"/>
      <c r="N590" s="34"/>
      <c r="O590" s="34"/>
      <c r="P590" s="34"/>
      <c r="Q590" s="34"/>
      <c r="R590" s="34"/>
      <c r="S590" s="34"/>
      <c r="U590" s="34"/>
    </row>
    <row r="591" spans="3:21" x14ac:dyDescent="0.2">
      <c r="C591" s="34"/>
      <c r="D591" s="34"/>
      <c r="E591" s="34"/>
      <c r="F591" s="34"/>
      <c r="G591" s="34"/>
      <c r="H591" s="34"/>
      <c r="I591" s="34"/>
      <c r="J591" s="34"/>
      <c r="K591" s="34"/>
      <c r="L591" s="34"/>
      <c r="M591" s="34"/>
      <c r="N591" s="34"/>
      <c r="O591" s="34"/>
      <c r="P591" s="34"/>
      <c r="Q591" s="34"/>
      <c r="R591" s="34"/>
      <c r="S591" s="34"/>
      <c r="U591" s="34"/>
    </row>
    <row r="592" spans="3:21" x14ac:dyDescent="0.2">
      <c r="C592" s="34"/>
      <c r="D592" s="34"/>
      <c r="E592" s="34"/>
      <c r="F592" s="34"/>
      <c r="G592" s="34"/>
      <c r="H592" s="34"/>
      <c r="I592" s="34"/>
      <c r="J592" s="34"/>
      <c r="K592" s="34"/>
      <c r="L592" s="34"/>
      <c r="M592" s="34"/>
      <c r="N592" s="34"/>
      <c r="O592" s="34"/>
      <c r="P592" s="34"/>
      <c r="Q592" s="34"/>
      <c r="R592" s="34"/>
      <c r="S592" s="34"/>
      <c r="U592" s="34"/>
    </row>
    <row r="593" spans="3:21" x14ac:dyDescent="0.2">
      <c r="C593" s="34"/>
      <c r="D593" s="34"/>
      <c r="E593" s="34"/>
      <c r="F593" s="34"/>
      <c r="G593" s="34"/>
      <c r="H593" s="34"/>
      <c r="I593" s="34"/>
      <c r="J593" s="34"/>
      <c r="K593" s="34"/>
      <c r="L593" s="34"/>
      <c r="M593" s="34"/>
      <c r="N593" s="34"/>
      <c r="O593" s="34"/>
      <c r="P593" s="34"/>
      <c r="Q593" s="34"/>
      <c r="R593" s="34"/>
      <c r="S593" s="34"/>
      <c r="U593" s="34"/>
    </row>
    <row r="594" spans="3:21" x14ac:dyDescent="0.2">
      <c r="C594" s="34"/>
      <c r="D594" s="34"/>
      <c r="E594" s="34"/>
      <c r="F594" s="34"/>
      <c r="G594" s="34"/>
      <c r="H594" s="34"/>
      <c r="I594" s="34"/>
      <c r="J594" s="34"/>
      <c r="K594" s="34"/>
      <c r="L594" s="34"/>
      <c r="M594" s="34"/>
      <c r="N594" s="34"/>
      <c r="O594" s="34"/>
      <c r="P594" s="34"/>
      <c r="Q594" s="34"/>
      <c r="R594" s="34"/>
      <c r="S594" s="34"/>
      <c r="U594" s="34"/>
    </row>
    <row r="595" spans="3:21" x14ac:dyDescent="0.2">
      <c r="C595" s="34"/>
      <c r="D595" s="34"/>
      <c r="E595" s="34"/>
      <c r="F595" s="34"/>
      <c r="G595" s="34"/>
      <c r="H595" s="34"/>
      <c r="I595" s="34"/>
      <c r="J595" s="34"/>
      <c r="K595" s="34"/>
      <c r="L595" s="34"/>
      <c r="M595" s="34"/>
      <c r="N595" s="34"/>
      <c r="O595" s="34"/>
      <c r="P595" s="34"/>
      <c r="Q595" s="34"/>
      <c r="R595" s="34"/>
      <c r="S595" s="34"/>
      <c r="U595" s="34"/>
    </row>
    <row r="596" spans="3:21" x14ac:dyDescent="0.2">
      <c r="C596" s="34"/>
      <c r="D596" s="34"/>
      <c r="E596" s="34"/>
      <c r="F596" s="34"/>
      <c r="G596" s="34"/>
      <c r="H596" s="34"/>
      <c r="I596" s="34"/>
      <c r="J596" s="34"/>
      <c r="K596" s="34"/>
      <c r="L596" s="34"/>
      <c r="M596" s="34"/>
      <c r="N596" s="34"/>
      <c r="O596" s="34"/>
      <c r="P596" s="34"/>
      <c r="Q596" s="34"/>
      <c r="R596" s="34"/>
      <c r="S596" s="34"/>
      <c r="U596" s="34"/>
    </row>
    <row r="597" spans="3:21" x14ac:dyDescent="0.2">
      <c r="C597" s="34"/>
      <c r="D597" s="34"/>
      <c r="E597" s="34"/>
      <c r="F597" s="34"/>
      <c r="G597" s="34"/>
      <c r="H597" s="34"/>
      <c r="I597" s="34"/>
      <c r="J597" s="34"/>
      <c r="K597" s="34"/>
      <c r="L597" s="34"/>
      <c r="M597" s="34"/>
      <c r="N597" s="34"/>
      <c r="O597" s="34"/>
      <c r="P597" s="34"/>
      <c r="Q597" s="34"/>
      <c r="R597" s="34"/>
      <c r="S597" s="34"/>
      <c r="U597" s="34"/>
    </row>
    <row r="598" spans="3:21" x14ac:dyDescent="0.2">
      <c r="C598" s="34"/>
      <c r="D598" s="34"/>
      <c r="E598" s="34"/>
      <c r="F598" s="34"/>
      <c r="G598" s="34"/>
      <c r="H598" s="34"/>
      <c r="I598" s="34"/>
      <c r="J598" s="34"/>
      <c r="K598" s="34"/>
      <c r="L598" s="34"/>
      <c r="M598" s="34"/>
      <c r="N598" s="34"/>
      <c r="O598" s="34"/>
      <c r="P598" s="34"/>
      <c r="Q598" s="34"/>
      <c r="R598" s="34"/>
      <c r="S598" s="34"/>
      <c r="U598" s="34"/>
    </row>
    <row r="599" spans="3:21" x14ac:dyDescent="0.2">
      <c r="C599" s="34"/>
      <c r="D599" s="34"/>
      <c r="E599" s="34"/>
      <c r="F599" s="34"/>
      <c r="G599" s="34"/>
      <c r="H599" s="34"/>
      <c r="I599" s="34"/>
      <c r="J599" s="34"/>
      <c r="K599" s="34"/>
      <c r="L599" s="34"/>
      <c r="M599" s="34"/>
      <c r="N599" s="34"/>
      <c r="O599" s="34"/>
      <c r="P599" s="34"/>
      <c r="Q599" s="34"/>
      <c r="R599" s="34"/>
      <c r="S599" s="34"/>
      <c r="U599" s="34"/>
    </row>
    <row r="600" spans="3:21" x14ac:dyDescent="0.2">
      <c r="C600" s="34"/>
      <c r="D600" s="34"/>
      <c r="E600" s="34"/>
      <c r="F600" s="34"/>
      <c r="G600" s="34"/>
      <c r="H600" s="34"/>
      <c r="I600" s="34"/>
      <c r="J600" s="34"/>
      <c r="K600" s="34"/>
      <c r="L600" s="34"/>
      <c r="M600" s="34"/>
      <c r="N600" s="34"/>
      <c r="O600" s="34"/>
      <c r="P600" s="34"/>
      <c r="Q600" s="34"/>
      <c r="R600" s="34"/>
      <c r="S600" s="34"/>
      <c r="U600" s="34"/>
    </row>
    <row r="601" spans="3:21" x14ac:dyDescent="0.2">
      <c r="C601" s="34"/>
      <c r="D601" s="34"/>
      <c r="E601" s="34"/>
      <c r="F601" s="34"/>
      <c r="G601" s="34"/>
      <c r="H601" s="34"/>
      <c r="I601" s="34"/>
      <c r="J601" s="34"/>
      <c r="K601" s="34"/>
      <c r="L601" s="34"/>
      <c r="M601" s="34"/>
      <c r="N601" s="34"/>
      <c r="O601" s="34"/>
      <c r="P601" s="34"/>
      <c r="Q601" s="34"/>
      <c r="R601" s="34"/>
      <c r="S601" s="34"/>
      <c r="U601" s="34"/>
    </row>
    <row r="602" spans="3:21" x14ac:dyDescent="0.2">
      <c r="C602" s="34"/>
      <c r="D602" s="34"/>
      <c r="E602" s="34"/>
      <c r="F602" s="34"/>
      <c r="G602" s="34"/>
      <c r="H602" s="34"/>
      <c r="I602" s="34"/>
      <c r="J602" s="34"/>
      <c r="K602" s="34"/>
      <c r="L602" s="34"/>
      <c r="M602" s="34"/>
      <c r="N602" s="34"/>
      <c r="O602" s="34"/>
      <c r="P602" s="34"/>
      <c r="Q602" s="34"/>
      <c r="R602" s="34"/>
      <c r="S602" s="34"/>
      <c r="U602" s="34"/>
    </row>
    <row r="603" spans="3:21" x14ac:dyDescent="0.2">
      <c r="C603" s="34"/>
      <c r="D603" s="34"/>
      <c r="E603" s="34"/>
      <c r="F603" s="34"/>
      <c r="G603" s="34"/>
      <c r="H603" s="34"/>
      <c r="I603" s="34"/>
      <c r="J603" s="34"/>
      <c r="K603" s="34"/>
      <c r="L603" s="34"/>
      <c r="M603" s="34"/>
      <c r="N603" s="34"/>
      <c r="O603" s="34"/>
      <c r="P603" s="34"/>
      <c r="Q603" s="34"/>
      <c r="R603" s="34"/>
      <c r="S603" s="34"/>
      <c r="U603" s="34"/>
    </row>
    <row r="604" spans="3:21" x14ac:dyDescent="0.2">
      <c r="C604" s="34"/>
      <c r="D604" s="34"/>
      <c r="E604" s="34"/>
      <c r="F604" s="34"/>
      <c r="G604" s="34"/>
      <c r="H604" s="34"/>
      <c r="I604" s="34"/>
      <c r="J604" s="34"/>
      <c r="K604" s="34"/>
      <c r="L604" s="34"/>
      <c r="M604" s="34"/>
      <c r="N604" s="34"/>
      <c r="O604" s="34"/>
      <c r="P604" s="34"/>
      <c r="Q604" s="34"/>
      <c r="R604" s="34"/>
      <c r="S604" s="34"/>
      <c r="U604" s="34"/>
    </row>
    <row r="605" spans="3:21" x14ac:dyDescent="0.2">
      <c r="C605" s="34"/>
      <c r="D605" s="34"/>
      <c r="E605" s="34"/>
      <c r="F605" s="34"/>
      <c r="G605" s="34"/>
      <c r="H605" s="34"/>
      <c r="I605" s="34"/>
      <c r="J605" s="34"/>
      <c r="K605" s="34"/>
      <c r="L605" s="34"/>
      <c r="M605" s="34"/>
      <c r="N605" s="34"/>
      <c r="O605" s="34"/>
      <c r="P605" s="34"/>
      <c r="Q605" s="34"/>
      <c r="R605" s="34"/>
      <c r="S605" s="34"/>
      <c r="U605" s="34"/>
    </row>
    <row r="606" spans="3:21" x14ac:dyDescent="0.2">
      <c r="C606" s="34"/>
      <c r="D606" s="34"/>
      <c r="E606" s="34"/>
      <c r="F606" s="34"/>
      <c r="G606" s="34"/>
      <c r="H606" s="34"/>
      <c r="I606" s="34"/>
      <c r="J606" s="34"/>
      <c r="K606" s="34"/>
      <c r="L606" s="34"/>
      <c r="M606" s="34"/>
      <c r="N606" s="34"/>
      <c r="O606" s="34"/>
      <c r="P606" s="34"/>
      <c r="Q606" s="34"/>
      <c r="R606" s="34"/>
      <c r="S606" s="34"/>
      <c r="U606" s="34"/>
    </row>
    <row r="607" spans="3:21" x14ac:dyDescent="0.2">
      <c r="C607" s="34"/>
      <c r="D607" s="34"/>
      <c r="E607" s="34"/>
      <c r="F607" s="34"/>
      <c r="G607" s="34"/>
      <c r="H607" s="34"/>
      <c r="I607" s="34"/>
      <c r="J607" s="34"/>
      <c r="K607" s="34"/>
      <c r="L607" s="34"/>
      <c r="M607" s="34"/>
      <c r="N607" s="34"/>
      <c r="O607" s="34"/>
      <c r="P607" s="34"/>
      <c r="Q607" s="34"/>
      <c r="R607" s="34"/>
      <c r="S607" s="34"/>
      <c r="U607" s="34"/>
    </row>
    <row r="608" spans="3:21" x14ac:dyDescent="0.2">
      <c r="C608" s="34"/>
      <c r="D608" s="34"/>
      <c r="E608" s="34"/>
      <c r="F608" s="34"/>
      <c r="G608" s="34"/>
      <c r="H608" s="34"/>
      <c r="I608" s="34"/>
      <c r="J608" s="34"/>
      <c r="K608" s="34"/>
      <c r="L608" s="34"/>
      <c r="M608" s="34"/>
      <c r="N608" s="34"/>
      <c r="O608" s="34"/>
      <c r="P608" s="34"/>
      <c r="Q608" s="34"/>
      <c r="R608" s="34"/>
      <c r="S608" s="34"/>
      <c r="U608" s="34"/>
    </row>
    <row r="609" spans="3:21" x14ac:dyDescent="0.2">
      <c r="C609" s="34"/>
      <c r="D609" s="34"/>
      <c r="E609" s="34"/>
      <c r="F609" s="34"/>
      <c r="G609" s="34"/>
      <c r="H609" s="34"/>
      <c r="I609" s="34"/>
      <c r="J609" s="34"/>
      <c r="K609" s="34"/>
      <c r="L609" s="34"/>
      <c r="M609" s="34"/>
      <c r="N609" s="34"/>
      <c r="O609" s="34"/>
      <c r="P609" s="34"/>
      <c r="Q609" s="34"/>
      <c r="R609" s="34"/>
      <c r="S609" s="34"/>
      <c r="U609" s="34"/>
    </row>
    <row r="610" spans="3:21" x14ac:dyDescent="0.2">
      <c r="C610" s="34"/>
      <c r="D610" s="34"/>
      <c r="E610" s="34"/>
      <c r="F610" s="34"/>
      <c r="G610" s="34"/>
      <c r="H610" s="34"/>
      <c r="I610" s="34"/>
      <c r="J610" s="34"/>
      <c r="K610" s="34"/>
      <c r="L610" s="34"/>
      <c r="M610" s="34"/>
      <c r="N610" s="34"/>
      <c r="O610" s="34"/>
      <c r="P610" s="34"/>
      <c r="Q610" s="34"/>
      <c r="R610" s="34"/>
      <c r="S610" s="34"/>
      <c r="U610" s="34"/>
    </row>
    <row r="611" spans="3:21" x14ac:dyDescent="0.2">
      <c r="C611" s="34"/>
      <c r="D611" s="34"/>
      <c r="E611" s="34"/>
      <c r="F611" s="34"/>
      <c r="G611" s="34"/>
      <c r="H611" s="34"/>
      <c r="I611" s="34"/>
      <c r="J611" s="34"/>
      <c r="K611" s="34"/>
      <c r="L611" s="34"/>
      <c r="M611" s="34"/>
      <c r="N611" s="34"/>
      <c r="O611" s="34"/>
      <c r="P611" s="34"/>
      <c r="Q611" s="34"/>
      <c r="R611" s="34"/>
      <c r="S611" s="34"/>
      <c r="U611" s="34"/>
    </row>
    <row r="612" spans="3:21" x14ac:dyDescent="0.2">
      <c r="C612" s="34"/>
      <c r="D612" s="34"/>
      <c r="E612" s="34"/>
      <c r="F612" s="34"/>
      <c r="G612" s="34"/>
      <c r="H612" s="34"/>
      <c r="I612" s="34"/>
      <c r="J612" s="34"/>
      <c r="K612" s="34"/>
      <c r="L612" s="34"/>
      <c r="M612" s="34"/>
      <c r="N612" s="34"/>
      <c r="O612" s="34"/>
      <c r="P612" s="34"/>
      <c r="Q612" s="34"/>
      <c r="R612" s="34"/>
      <c r="S612" s="34"/>
      <c r="U612" s="34"/>
    </row>
    <row r="613" spans="3:21" x14ac:dyDescent="0.2">
      <c r="C613" s="34"/>
      <c r="D613" s="34"/>
      <c r="E613" s="34"/>
      <c r="F613" s="34"/>
      <c r="G613" s="34"/>
      <c r="H613" s="34"/>
      <c r="I613" s="34"/>
      <c r="J613" s="34"/>
      <c r="K613" s="34"/>
      <c r="L613" s="34"/>
      <c r="M613" s="34"/>
      <c r="N613" s="34"/>
      <c r="O613" s="34"/>
      <c r="P613" s="34"/>
      <c r="Q613" s="34"/>
      <c r="R613" s="34"/>
      <c r="S613" s="34"/>
      <c r="U613" s="34"/>
    </row>
    <row r="614" spans="3:21" x14ac:dyDescent="0.2">
      <c r="C614" s="34"/>
      <c r="D614" s="34"/>
      <c r="E614" s="34"/>
      <c r="F614" s="34"/>
      <c r="G614" s="34"/>
      <c r="H614" s="34"/>
      <c r="I614" s="34"/>
      <c r="J614" s="34"/>
      <c r="K614" s="34"/>
      <c r="L614" s="34"/>
      <c r="M614" s="34"/>
      <c r="N614" s="34"/>
      <c r="O614" s="34"/>
      <c r="P614" s="34"/>
      <c r="Q614" s="34"/>
      <c r="R614" s="34"/>
      <c r="S614" s="34"/>
      <c r="U614" s="34"/>
    </row>
    <row r="615" spans="3:21" x14ac:dyDescent="0.2">
      <c r="C615" s="34"/>
      <c r="D615" s="34"/>
      <c r="E615" s="34"/>
      <c r="F615" s="34"/>
      <c r="G615" s="34"/>
      <c r="H615" s="34"/>
      <c r="I615" s="34"/>
      <c r="J615" s="34"/>
      <c r="K615" s="34"/>
      <c r="L615" s="34"/>
      <c r="M615" s="34"/>
      <c r="N615" s="34"/>
      <c r="O615" s="34"/>
      <c r="P615" s="34"/>
      <c r="Q615" s="34"/>
      <c r="R615" s="34"/>
      <c r="S615" s="34"/>
      <c r="U615" s="34"/>
    </row>
    <row r="616" spans="3:21" x14ac:dyDescent="0.2">
      <c r="C616" s="34"/>
      <c r="D616" s="34"/>
      <c r="E616" s="34"/>
      <c r="F616" s="34"/>
      <c r="G616" s="34"/>
      <c r="H616" s="34"/>
      <c r="I616" s="34"/>
      <c r="J616" s="34"/>
      <c r="K616" s="34"/>
      <c r="L616" s="34"/>
      <c r="M616" s="34"/>
      <c r="N616" s="34"/>
      <c r="O616" s="34"/>
      <c r="P616" s="34"/>
      <c r="Q616" s="34"/>
      <c r="R616" s="34"/>
      <c r="S616" s="34"/>
      <c r="U616" s="34"/>
    </row>
    <row r="617" spans="3:21" x14ac:dyDescent="0.2">
      <c r="C617" s="34"/>
      <c r="D617" s="34"/>
      <c r="E617" s="34"/>
      <c r="F617" s="34"/>
      <c r="G617" s="34"/>
      <c r="H617" s="34"/>
      <c r="I617" s="34"/>
      <c r="J617" s="34"/>
      <c r="K617" s="34"/>
      <c r="L617" s="34"/>
      <c r="M617" s="34"/>
      <c r="N617" s="34"/>
      <c r="O617" s="34"/>
      <c r="P617" s="34"/>
      <c r="Q617" s="34"/>
      <c r="R617" s="34"/>
      <c r="S617" s="34"/>
      <c r="U617" s="34"/>
    </row>
    <row r="618" spans="3:21" x14ac:dyDescent="0.2">
      <c r="C618" s="34"/>
      <c r="D618" s="34"/>
      <c r="E618" s="34"/>
      <c r="F618" s="34"/>
      <c r="G618" s="34"/>
      <c r="H618" s="34"/>
      <c r="I618" s="34"/>
      <c r="J618" s="34"/>
      <c r="K618" s="34"/>
      <c r="L618" s="34"/>
      <c r="M618" s="34"/>
      <c r="N618" s="34"/>
      <c r="O618" s="34"/>
      <c r="P618" s="34"/>
      <c r="Q618" s="34"/>
      <c r="R618" s="34"/>
      <c r="S618" s="34"/>
      <c r="U618" s="34"/>
    </row>
    <row r="619" spans="3:21" x14ac:dyDescent="0.2">
      <c r="C619" s="34"/>
      <c r="D619" s="34"/>
      <c r="E619" s="34"/>
      <c r="F619" s="34"/>
      <c r="G619" s="34"/>
      <c r="H619" s="34"/>
      <c r="I619" s="34"/>
      <c r="J619" s="34"/>
      <c r="K619" s="34"/>
      <c r="L619" s="34"/>
      <c r="M619" s="34"/>
      <c r="N619" s="34"/>
      <c r="O619" s="34"/>
      <c r="P619" s="34"/>
      <c r="Q619" s="34"/>
      <c r="R619" s="34"/>
      <c r="S619" s="34"/>
      <c r="U619" s="34"/>
    </row>
    <row r="620" spans="3:21" x14ac:dyDescent="0.2">
      <c r="C620" s="34"/>
      <c r="D620" s="34"/>
      <c r="E620" s="34"/>
      <c r="F620" s="34"/>
      <c r="G620" s="34"/>
      <c r="H620" s="34"/>
      <c r="I620" s="34"/>
      <c r="J620" s="34"/>
      <c r="K620" s="34"/>
      <c r="L620" s="34"/>
      <c r="M620" s="34"/>
      <c r="N620" s="34"/>
      <c r="O620" s="34"/>
      <c r="P620" s="34"/>
      <c r="Q620" s="34"/>
      <c r="R620" s="34"/>
      <c r="S620" s="34"/>
      <c r="U620" s="34"/>
    </row>
    <row r="621" spans="3:21" x14ac:dyDescent="0.2">
      <c r="C621" s="34"/>
      <c r="D621" s="34"/>
      <c r="E621" s="34"/>
      <c r="F621" s="34"/>
      <c r="G621" s="34"/>
      <c r="H621" s="34"/>
      <c r="I621" s="34"/>
      <c r="J621" s="34"/>
      <c r="K621" s="34"/>
      <c r="L621" s="34"/>
      <c r="M621" s="34"/>
      <c r="N621" s="34"/>
      <c r="O621" s="34"/>
      <c r="P621" s="34"/>
      <c r="Q621" s="34"/>
      <c r="R621" s="34"/>
      <c r="S621" s="34"/>
      <c r="U621" s="34"/>
    </row>
    <row r="622" spans="3:21" x14ac:dyDescent="0.2">
      <c r="C622" s="34"/>
      <c r="D622" s="34"/>
      <c r="E622" s="34"/>
      <c r="F622" s="34"/>
      <c r="G622" s="34"/>
      <c r="H622" s="34"/>
      <c r="I622" s="34"/>
      <c r="J622" s="34"/>
      <c r="K622" s="34"/>
      <c r="L622" s="34"/>
      <c r="M622" s="34"/>
      <c r="N622" s="34"/>
      <c r="O622" s="34"/>
      <c r="P622" s="34"/>
      <c r="Q622" s="34"/>
      <c r="R622" s="34"/>
      <c r="S622" s="34"/>
      <c r="U622" s="34"/>
    </row>
    <row r="623" spans="3:21" x14ac:dyDescent="0.2">
      <c r="C623" s="34"/>
      <c r="D623" s="34"/>
      <c r="E623" s="34"/>
      <c r="F623" s="34"/>
      <c r="G623" s="34"/>
      <c r="H623" s="34"/>
      <c r="I623" s="34"/>
      <c r="J623" s="34"/>
      <c r="K623" s="34"/>
      <c r="L623" s="34"/>
      <c r="M623" s="34"/>
      <c r="N623" s="34"/>
      <c r="O623" s="34"/>
      <c r="P623" s="34"/>
      <c r="Q623" s="34"/>
      <c r="R623" s="34"/>
      <c r="S623" s="34"/>
      <c r="U623" s="34"/>
    </row>
    <row r="624" spans="3:21" x14ac:dyDescent="0.2">
      <c r="C624" s="34"/>
      <c r="D624" s="34"/>
      <c r="E624" s="34"/>
      <c r="F624" s="34"/>
      <c r="G624" s="34"/>
      <c r="H624" s="34"/>
      <c r="I624" s="34"/>
      <c r="J624" s="34"/>
      <c r="K624" s="34"/>
      <c r="L624" s="34"/>
      <c r="M624" s="34"/>
      <c r="N624" s="34"/>
      <c r="O624" s="34"/>
      <c r="P624" s="34"/>
      <c r="Q624" s="34"/>
      <c r="R624" s="34"/>
      <c r="S624" s="34"/>
      <c r="U624" s="34"/>
    </row>
    <row r="625" spans="3:21" x14ac:dyDescent="0.2">
      <c r="C625" s="34"/>
      <c r="D625" s="34"/>
      <c r="E625" s="34"/>
      <c r="F625" s="34"/>
      <c r="G625" s="34"/>
      <c r="H625" s="34"/>
      <c r="I625" s="34"/>
      <c r="J625" s="34"/>
      <c r="K625" s="34"/>
      <c r="L625" s="34"/>
      <c r="M625" s="34"/>
      <c r="N625" s="34"/>
      <c r="O625" s="34"/>
      <c r="P625" s="34"/>
      <c r="Q625" s="34"/>
      <c r="R625" s="34"/>
      <c r="S625" s="34"/>
      <c r="U625" s="34"/>
    </row>
    <row r="626" spans="3:21" x14ac:dyDescent="0.2">
      <c r="C626" s="34"/>
      <c r="D626" s="34"/>
      <c r="E626" s="34"/>
      <c r="F626" s="34"/>
      <c r="G626" s="34"/>
      <c r="H626" s="34"/>
      <c r="I626" s="34"/>
      <c r="J626" s="34"/>
      <c r="K626" s="34"/>
      <c r="L626" s="34"/>
      <c r="M626" s="34"/>
      <c r="N626" s="34"/>
      <c r="O626" s="34"/>
      <c r="P626" s="34"/>
      <c r="Q626" s="34"/>
      <c r="R626" s="34"/>
      <c r="S626" s="34"/>
      <c r="U626" s="34"/>
    </row>
    <row r="627" spans="3:21" x14ac:dyDescent="0.2">
      <c r="C627" s="34"/>
      <c r="D627" s="34"/>
      <c r="E627" s="34"/>
      <c r="F627" s="34"/>
      <c r="G627" s="34"/>
      <c r="H627" s="34"/>
      <c r="I627" s="34"/>
      <c r="J627" s="34"/>
      <c r="K627" s="34"/>
      <c r="L627" s="34"/>
      <c r="M627" s="34"/>
      <c r="N627" s="34"/>
      <c r="O627" s="34"/>
      <c r="P627" s="34"/>
      <c r="Q627" s="34"/>
      <c r="R627" s="34"/>
      <c r="S627" s="34"/>
      <c r="U627" s="34"/>
    </row>
    <row r="628" spans="3:21" x14ac:dyDescent="0.2">
      <c r="C628" s="34"/>
      <c r="D628" s="34"/>
      <c r="E628" s="34"/>
      <c r="F628" s="34"/>
      <c r="G628" s="34"/>
      <c r="H628" s="34"/>
      <c r="I628" s="34"/>
      <c r="J628" s="34"/>
      <c r="K628" s="34"/>
      <c r="L628" s="34"/>
      <c r="M628" s="34"/>
      <c r="N628" s="34"/>
      <c r="O628" s="34"/>
      <c r="P628" s="34"/>
      <c r="Q628" s="34"/>
      <c r="R628" s="34"/>
      <c r="S628" s="34"/>
      <c r="U628" s="34"/>
    </row>
    <row r="629" spans="3:21" x14ac:dyDescent="0.2">
      <c r="C629" s="34"/>
      <c r="D629" s="34"/>
      <c r="E629" s="34"/>
      <c r="F629" s="34"/>
      <c r="G629" s="34"/>
      <c r="H629" s="34"/>
      <c r="I629" s="34"/>
      <c r="J629" s="34"/>
      <c r="K629" s="34"/>
      <c r="L629" s="34"/>
      <c r="M629" s="34"/>
      <c r="N629" s="34"/>
      <c r="O629" s="34"/>
      <c r="P629" s="34"/>
      <c r="Q629" s="34"/>
      <c r="R629" s="34"/>
      <c r="S629" s="34"/>
      <c r="U629" s="34"/>
    </row>
    <row r="630" spans="3:21" x14ac:dyDescent="0.2">
      <c r="C630" s="34"/>
      <c r="D630" s="34"/>
      <c r="E630" s="34"/>
      <c r="F630" s="34"/>
      <c r="G630" s="34"/>
      <c r="H630" s="34"/>
      <c r="I630" s="34"/>
      <c r="J630" s="34"/>
      <c r="K630" s="34"/>
      <c r="L630" s="34"/>
      <c r="M630" s="34"/>
      <c r="N630" s="34"/>
      <c r="O630" s="34"/>
      <c r="P630" s="34"/>
      <c r="Q630" s="34"/>
      <c r="R630" s="34"/>
      <c r="S630" s="34"/>
      <c r="U630" s="34"/>
    </row>
    <row r="631" spans="3:21" x14ac:dyDescent="0.2">
      <c r="C631" s="34"/>
      <c r="D631" s="34"/>
      <c r="E631" s="34"/>
      <c r="F631" s="34"/>
      <c r="G631" s="34"/>
      <c r="H631" s="34"/>
      <c r="I631" s="34"/>
      <c r="J631" s="34"/>
      <c r="K631" s="34"/>
      <c r="L631" s="34"/>
      <c r="M631" s="34"/>
      <c r="N631" s="34"/>
      <c r="O631" s="34"/>
      <c r="P631" s="34"/>
      <c r="Q631" s="34"/>
      <c r="R631" s="34"/>
      <c r="S631" s="34"/>
      <c r="U631" s="34"/>
    </row>
    <row r="632" spans="3:21" x14ac:dyDescent="0.2">
      <c r="C632" s="34"/>
      <c r="D632" s="34"/>
      <c r="E632" s="34"/>
      <c r="F632" s="34"/>
      <c r="G632" s="34"/>
      <c r="H632" s="34"/>
      <c r="I632" s="34"/>
      <c r="J632" s="34"/>
      <c r="K632" s="34"/>
      <c r="L632" s="34"/>
      <c r="M632" s="34"/>
      <c r="N632" s="34"/>
      <c r="O632" s="34"/>
      <c r="P632" s="34"/>
      <c r="Q632" s="34"/>
      <c r="R632" s="34"/>
      <c r="S632" s="34"/>
      <c r="U632" s="34"/>
    </row>
    <row r="633" spans="3:21" x14ac:dyDescent="0.2">
      <c r="C633" s="34"/>
      <c r="D633" s="34"/>
      <c r="E633" s="34"/>
      <c r="F633" s="34"/>
      <c r="G633" s="34"/>
      <c r="H633" s="34"/>
      <c r="I633" s="34"/>
      <c r="J633" s="34"/>
      <c r="K633" s="34"/>
      <c r="L633" s="34"/>
      <c r="M633" s="34"/>
      <c r="N633" s="34"/>
      <c r="O633" s="34"/>
      <c r="P633" s="34"/>
      <c r="Q633" s="34"/>
      <c r="R633" s="34"/>
      <c r="S633" s="34"/>
      <c r="U633" s="34"/>
    </row>
    <row r="634" spans="3:21" x14ac:dyDescent="0.2">
      <c r="C634" s="34"/>
      <c r="D634" s="34"/>
      <c r="E634" s="34"/>
      <c r="F634" s="34"/>
      <c r="G634" s="34"/>
      <c r="H634" s="34"/>
      <c r="I634" s="34"/>
      <c r="J634" s="34"/>
      <c r="K634" s="34"/>
      <c r="L634" s="34"/>
      <c r="M634" s="34"/>
      <c r="N634" s="34"/>
      <c r="O634" s="34"/>
      <c r="P634" s="34"/>
      <c r="Q634" s="34"/>
      <c r="R634" s="34"/>
      <c r="S634" s="34"/>
      <c r="U634" s="34"/>
    </row>
    <row r="635" spans="3:21" x14ac:dyDescent="0.2">
      <c r="C635" s="34"/>
      <c r="D635" s="34"/>
      <c r="E635" s="34"/>
      <c r="F635" s="34"/>
      <c r="G635" s="34"/>
      <c r="H635" s="34"/>
      <c r="I635" s="34"/>
      <c r="J635" s="34"/>
      <c r="K635" s="34"/>
      <c r="L635" s="34"/>
      <c r="M635" s="34"/>
      <c r="N635" s="34"/>
      <c r="O635" s="34"/>
      <c r="P635" s="34"/>
      <c r="Q635" s="34"/>
      <c r="R635" s="34"/>
      <c r="S635" s="34"/>
      <c r="U635" s="34"/>
    </row>
    <row r="636" spans="3:21" x14ac:dyDescent="0.2">
      <c r="C636" s="34"/>
      <c r="D636" s="34"/>
      <c r="E636" s="34"/>
      <c r="F636" s="34"/>
      <c r="G636" s="34"/>
      <c r="H636" s="34"/>
      <c r="I636" s="34"/>
      <c r="J636" s="34"/>
      <c r="K636" s="34"/>
      <c r="L636" s="34"/>
      <c r="M636" s="34"/>
      <c r="N636" s="34"/>
      <c r="O636" s="34"/>
      <c r="P636" s="34"/>
      <c r="Q636" s="34"/>
      <c r="R636" s="34"/>
      <c r="S636" s="34"/>
      <c r="U636" s="34"/>
    </row>
    <row r="637" spans="3:21" x14ac:dyDescent="0.2">
      <c r="C637" s="34"/>
      <c r="D637" s="34"/>
      <c r="E637" s="34"/>
      <c r="F637" s="34"/>
      <c r="G637" s="34"/>
      <c r="H637" s="34"/>
      <c r="I637" s="34"/>
      <c r="J637" s="34"/>
      <c r="K637" s="34"/>
      <c r="L637" s="34"/>
      <c r="M637" s="34"/>
      <c r="N637" s="34"/>
      <c r="O637" s="34"/>
      <c r="P637" s="34"/>
      <c r="Q637" s="34"/>
      <c r="R637" s="34"/>
      <c r="S637" s="34"/>
      <c r="U637" s="34"/>
    </row>
    <row r="638" spans="3:21" x14ac:dyDescent="0.2">
      <c r="C638" s="34"/>
      <c r="D638" s="34"/>
      <c r="E638" s="34"/>
      <c r="F638" s="34"/>
      <c r="G638" s="34"/>
      <c r="H638" s="34"/>
      <c r="I638" s="34"/>
      <c r="J638" s="34"/>
      <c r="K638" s="34"/>
      <c r="L638" s="34"/>
      <c r="M638" s="34"/>
      <c r="N638" s="34"/>
      <c r="O638" s="34"/>
      <c r="P638" s="34"/>
      <c r="Q638" s="34"/>
      <c r="R638" s="34"/>
      <c r="S638" s="34"/>
      <c r="U638" s="34"/>
    </row>
    <row r="639" spans="3:21" x14ac:dyDescent="0.2">
      <c r="C639" s="34"/>
      <c r="D639" s="34"/>
      <c r="E639" s="34"/>
      <c r="F639" s="34"/>
      <c r="G639" s="34"/>
      <c r="H639" s="34"/>
      <c r="I639" s="34"/>
      <c r="J639" s="34"/>
      <c r="K639" s="34"/>
      <c r="L639" s="34"/>
      <c r="M639" s="34"/>
      <c r="N639" s="34"/>
      <c r="O639" s="34"/>
      <c r="P639" s="34"/>
      <c r="Q639" s="34"/>
      <c r="R639" s="34"/>
      <c r="S639" s="34"/>
      <c r="U639" s="34"/>
    </row>
    <row r="640" spans="3:21" x14ac:dyDescent="0.2">
      <c r="C640" s="34"/>
      <c r="D640" s="34"/>
      <c r="E640" s="34"/>
      <c r="F640" s="34"/>
      <c r="G640" s="34"/>
      <c r="H640" s="34"/>
      <c r="I640" s="34"/>
      <c r="J640" s="34"/>
      <c r="K640" s="34"/>
      <c r="L640" s="34"/>
      <c r="M640" s="34"/>
      <c r="N640" s="34"/>
      <c r="O640" s="34"/>
      <c r="P640" s="34"/>
      <c r="Q640" s="34"/>
      <c r="R640" s="34"/>
      <c r="S640" s="34"/>
      <c r="U640" s="34"/>
    </row>
    <row r="641" spans="3:21" x14ac:dyDescent="0.2">
      <c r="C641" s="34"/>
      <c r="D641" s="34"/>
      <c r="E641" s="34"/>
      <c r="F641" s="34"/>
      <c r="G641" s="34"/>
      <c r="H641" s="34"/>
      <c r="I641" s="34"/>
      <c r="J641" s="34"/>
      <c r="K641" s="34"/>
      <c r="L641" s="34"/>
      <c r="M641" s="34"/>
      <c r="N641" s="34"/>
      <c r="O641" s="34"/>
      <c r="P641" s="34"/>
      <c r="Q641" s="34"/>
      <c r="R641" s="34"/>
      <c r="S641" s="34"/>
      <c r="U641" s="34"/>
    </row>
    <row r="642" spans="3:21" x14ac:dyDescent="0.2">
      <c r="C642" s="34"/>
      <c r="D642" s="34"/>
      <c r="E642" s="34"/>
      <c r="F642" s="34"/>
      <c r="G642" s="34"/>
      <c r="H642" s="34"/>
      <c r="I642" s="34"/>
      <c r="J642" s="34"/>
      <c r="K642" s="34"/>
      <c r="L642" s="34"/>
      <c r="M642" s="34"/>
      <c r="N642" s="34"/>
      <c r="O642" s="34"/>
      <c r="P642" s="34"/>
      <c r="Q642" s="34"/>
      <c r="R642" s="34"/>
      <c r="S642" s="34"/>
      <c r="U642" s="34"/>
    </row>
    <row r="643" spans="3:21" x14ac:dyDescent="0.2">
      <c r="C643" s="34"/>
      <c r="D643" s="34"/>
      <c r="E643" s="34"/>
      <c r="F643" s="34"/>
      <c r="G643" s="34"/>
      <c r="H643" s="34"/>
      <c r="I643" s="34"/>
      <c r="J643" s="34"/>
      <c r="K643" s="34"/>
      <c r="L643" s="34"/>
      <c r="M643" s="34"/>
      <c r="N643" s="34"/>
      <c r="O643" s="34"/>
      <c r="P643" s="34"/>
      <c r="Q643" s="34"/>
      <c r="R643" s="34"/>
      <c r="S643" s="34"/>
      <c r="U643" s="34"/>
    </row>
    <row r="644" spans="3:21" x14ac:dyDescent="0.2">
      <c r="C644" s="34"/>
      <c r="D644" s="34"/>
      <c r="E644" s="34"/>
      <c r="F644" s="34"/>
      <c r="G644" s="34"/>
      <c r="H644" s="34"/>
      <c r="I644" s="34"/>
      <c r="J644" s="34"/>
      <c r="K644" s="34"/>
      <c r="L644" s="34"/>
      <c r="M644" s="34"/>
      <c r="N644" s="34"/>
      <c r="O644" s="34"/>
      <c r="P644" s="34"/>
      <c r="Q644" s="34"/>
      <c r="R644" s="34"/>
      <c r="S644" s="34"/>
      <c r="U644" s="34"/>
    </row>
    <row r="645" spans="3:21" x14ac:dyDescent="0.2">
      <c r="C645" s="34"/>
      <c r="D645" s="34"/>
      <c r="E645" s="34"/>
      <c r="F645" s="34"/>
      <c r="G645" s="34"/>
      <c r="H645" s="34"/>
      <c r="I645" s="34"/>
      <c r="J645" s="34"/>
      <c r="K645" s="34"/>
      <c r="L645" s="34"/>
      <c r="M645" s="34"/>
      <c r="N645" s="34"/>
      <c r="O645" s="34"/>
      <c r="P645" s="34"/>
      <c r="Q645" s="34"/>
      <c r="R645" s="34"/>
      <c r="S645" s="34"/>
      <c r="U645" s="34"/>
    </row>
    <row r="646" spans="3:21" x14ac:dyDescent="0.2">
      <c r="C646" s="34"/>
      <c r="D646" s="34"/>
      <c r="E646" s="34"/>
      <c r="F646" s="34"/>
      <c r="G646" s="34"/>
      <c r="H646" s="34"/>
      <c r="I646" s="34"/>
      <c r="J646" s="34"/>
      <c r="K646" s="34"/>
      <c r="L646" s="34"/>
      <c r="M646" s="34"/>
      <c r="N646" s="34"/>
      <c r="O646" s="34"/>
      <c r="P646" s="34"/>
      <c r="Q646" s="34"/>
      <c r="R646" s="34"/>
      <c r="S646" s="34"/>
      <c r="U646" s="34"/>
    </row>
    <row r="647" spans="3:21" x14ac:dyDescent="0.2">
      <c r="C647" s="34"/>
      <c r="D647" s="34"/>
      <c r="E647" s="34"/>
      <c r="F647" s="34"/>
      <c r="G647" s="34"/>
      <c r="H647" s="34"/>
      <c r="I647" s="34"/>
      <c r="J647" s="34"/>
      <c r="K647" s="34"/>
      <c r="L647" s="34"/>
      <c r="M647" s="34"/>
      <c r="N647" s="34"/>
      <c r="O647" s="34"/>
      <c r="P647" s="34"/>
      <c r="Q647" s="34"/>
      <c r="R647" s="34"/>
      <c r="S647" s="34"/>
      <c r="U647" s="34"/>
    </row>
    <row r="648" spans="3:21" x14ac:dyDescent="0.2">
      <c r="C648" s="34"/>
      <c r="D648" s="34"/>
      <c r="E648" s="34"/>
      <c r="F648" s="34"/>
      <c r="G648" s="34"/>
      <c r="H648" s="34"/>
      <c r="I648" s="34"/>
      <c r="J648" s="34"/>
      <c r="K648" s="34"/>
      <c r="L648" s="34"/>
      <c r="M648" s="34"/>
      <c r="N648" s="34"/>
      <c r="O648" s="34"/>
      <c r="P648" s="34"/>
      <c r="Q648" s="34"/>
      <c r="R648" s="34"/>
      <c r="S648" s="34"/>
      <c r="U648" s="34"/>
    </row>
    <row r="649" spans="3:21" x14ac:dyDescent="0.2">
      <c r="C649" s="34"/>
      <c r="D649" s="34"/>
      <c r="E649" s="34"/>
      <c r="F649" s="34"/>
      <c r="G649" s="34"/>
      <c r="H649" s="34"/>
      <c r="I649" s="34"/>
      <c r="J649" s="34"/>
      <c r="K649" s="34"/>
      <c r="L649" s="34"/>
      <c r="M649" s="34"/>
      <c r="N649" s="34"/>
      <c r="O649" s="34"/>
      <c r="P649" s="34"/>
      <c r="Q649" s="34"/>
      <c r="R649" s="34"/>
      <c r="S649" s="34"/>
      <c r="U649" s="34"/>
    </row>
    <row r="650" spans="3:21" x14ac:dyDescent="0.2">
      <c r="C650" s="34"/>
      <c r="D650" s="34"/>
      <c r="E650" s="34"/>
      <c r="F650" s="34"/>
      <c r="G650" s="34"/>
      <c r="H650" s="34"/>
      <c r="I650" s="34"/>
      <c r="J650" s="34"/>
      <c r="K650" s="34"/>
      <c r="L650" s="34"/>
      <c r="M650" s="34"/>
      <c r="N650" s="34"/>
      <c r="O650" s="34"/>
      <c r="P650" s="34"/>
      <c r="Q650" s="34"/>
      <c r="R650" s="34"/>
      <c r="S650" s="34"/>
      <c r="U650" s="34"/>
    </row>
    <row r="651" spans="3:21" x14ac:dyDescent="0.2">
      <c r="C651" s="34"/>
      <c r="D651" s="34"/>
      <c r="E651" s="34"/>
      <c r="F651" s="34"/>
      <c r="G651" s="34"/>
      <c r="H651" s="34"/>
      <c r="I651" s="34"/>
      <c r="J651" s="34"/>
      <c r="K651" s="34"/>
      <c r="L651" s="34"/>
      <c r="M651" s="34"/>
      <c r="N651" s="34"/>
      <c r="O651" s="34"/>
      <c r="P651" s="34"/>
      <c r="Q651" s="34"/>
      <c r="R651" s="34"/>
      <c r="S651" s="34"/>
      <c r="U651" s="34"/>
    </row>
    <row r="652" spans="3:21" x14ac:dyDescent="0.2">
      <c r="C652" s="34"/>
      <c r="D652" s="34"/>
      <c r="E652" s="34"/>
      <c r="F652" s="34"/>
      <c r="G652" s="34"/>
      <c r="H652" s="34"/>
      <c r="I652" s="34"/>
      <c r="J652" s="34"/>
      <c r="K652" s="34"/>
      <c r="L652" s="34"/>
      <c r="M652" s="34"/>
      <c r="N652" s="34"/>
      <c r="O652" s="34"/>
      <c r="P652" s="34"/>
      <c r="Q652" s="34"/>
      <c r="R652" s="34"/>
      <c r="S652" s="34"/>
      <c r="U652" s="34"/>
    </row>
    <row r="653" spans="3:21" x14ac:dyDescent="0.2">
      <c r="C653" s="34"/>
      <c r="D653" s="34"/>
      <c r="E653" s="34"/>
      <c r="F653" s="34"/>
      <c r="G653" s="34"/>
      <c r="H653" s="34"/>
      <c r="I653" s="34"/>
      <c r="J653" s="34"/>
      <c r="K653" s="34"/>
      <c r="L653" s="34"/>
      <c r="M653" s="34"/>
      <c r="N653" s="34"/>
      <c r="O653" s="34"/>
      <c r="P653" s="34"/>
      <c r="Q653" s="34"/>
      <c r="R653" s="34"/>
      <c r="S653" s="34"/>
      <c r="U653" s="34"/>
    </row>
    <row r="654" spans="3:21" x14ac:dyDescent="0.2">
      <c r="C654" s="34"/>
      <c r="D654" s="34"/>
      <c r="E654" s="34"/>
      <c r="F654" s="34"/>
      <c r="G654" s="34"/>
      <c r="H654" s="34"/>
      <c r="I654" s="34"/>
      <c r="J654" s="34"/>
      <c r="K654" s="34"/>
      <c r="L654" s="34"/>
      <c r="M654" s="34"/>
      <c r="N654" s="34"/>
      <c r="O654" s="34"/>
      <c r="P654" s="34"/>
      <c r="Q654" s="34"/>
      <c r="R654" s="34"/>
      <c r="S654" s="34"/>
      <c r="U654" s="34"/>
    </row>
    <row r="655" spans="3:21" x14ac:dyDescent="0.2">
      <c r="C655" s="34"/>
      <c r="D655" s="34"/>
      <c r="E655" s="34"/>
      <c r="F655" s="34"/>
      <c r="G655" s="34"/>
      <c r="H655" s="34"/>
      <c r="I655" s="34"/>
      <c r="J655" s="34"/>
      <c r="K655" s="34"/>
      <c r="L655" s="34"/>
      <c r="M655" s="34"/>
      <c r="N655" s="34"/>
      <c r="O655" s="34"/>
      <c r="P655" s="34"/>
      <c r="Q655" s="34"/>
      <c r="R655" s="34"/>
      <c r="S655" s="34"/>
      <c r="U655" s="34"/>
    </row>
    <row r="656" spans="3:21" x14ac:dyDescent="0.2">
      <c r="C656" s="34"/>
      <c r="D656" s="34"/>
      <c r="E656" s="34"/>
      <c r="F656" s="34"/>
      <c r="G656" s="34"/>
      <c r="H656" s="34"/>
      <c r="I656" s="34"/>
      <c r="J656" s="34"/>
      <c r="K656" s="34"/>
      <c r="L656" s="34"/>
      <c r="M656" s="34"/>
      <c r="N656" s="34"/>
      <c r="O656" s="34"/>
      <c r="P656" s="34"/>
      <c r="Q656" s="34"/>
      <c r="R656" s="34"/>
      <c r="S656" s="34"/>
      <c r="U656" s="34"/>
    </row>
    <row r="657" spans="3:21" x14ac:dyDescent="0.2">
      <c r="C657" s="34"/>
      <c r="D657" s="34"/>
      <c r="E657" s="34"/>
      <c r="F657" s="34"/>
      <c r="G657" s="34"/>
      <c r="H657" s="34"/>
      <c r="I657" s="34"/>
      <c r="J657" s="34"/>
      <c r="K657" s="34"/>
      <c r="L657" s="34"/>
      <c r="M657" s="34"/>
      <c r="N657" s="34"/>
      <c r="O657" s="34"/>
      <c r="P657" s="34"/>
      <c r="Q657" s="34"/>
      <c r="R657" s="34"/>
      <c r="S657" s="34"/>
      <c r="U657" s="34"/>
    </row>
    <row r="658" spans="3:21" x14ac:dyDescent="0.2">
      <c r="C658" s="34"/>
      <c r="D658" s="34"/>
      <c r="E658" s="34"/>
      <c r="F658" s="34"/>
      <c r="G658" s="34"/>
      <c r="H658" s="34"/>
      <c r="I658" s="34"/>
      <c r="J658" s="34"/>
      <c r="K658" s="34"/>
      <c r="L658" s="34"/>
      <c r="M658" s="34"/>
      <c r="N658" s="34"/>
      <c r="O658" s="34"/>
      <c r="P658" s="34"/>
      <c r="Q658" s="34"/>
      <c r="R658" s="34"/>
      <c r="S658" s="34"/>
      <c r="U658" s="34"/>
    </row>
    <row r="659" spans="3:21" x14ac:dyDescent="0.2">
      <c r="C659" s="34"/>
      <c r="D659" s="34"/>
      <c r="E659" s="34"/>
      <c r="F659" s="34"/>
      <c r="G659" s="34"/>
      <c r="H659" s="34"/>
      <c r="I659" s="34"/>
      <c r="J659" s="34"/>
      <c r="K659" s="34"/>
      <c r="L659" s="34"/>
      <c r="M659" s="34"/>
      <c r="N659" s="34"/>
      <c r="O659" s="34"/>
      <c r="P659" s="34"/>
      <c r="Q659" s="34"/>
      <c r="R659" s="34"/>
      <c r="S659" s="34"/>
      <c r="U659" s="34"/>
    </row>
    <row r="660" spans="3:21" x14ac:dyDescent="0.2">
      <c r="C660" s="34"/>
      <c r="D660" s="34"/>
      <c r="E660" s="34"/>
      <c r="F660" s="34"/>
      <c r="G660" s="34"/>
      <c r="H660" s="34"/>
      <c r="I660" s="34"/>
      <c r="J660" s="34"/>
      <c r="K660" s="34"/>
      <c r="L660" s="34"/>
      <c r="M660" s="34"/>
      <c r="N660" s="34"/>
      <c r="O660" s="34"/>
      <c r="P660" s="34"/>
      <c r="Q660" s="34"/>
      <c r="R660" s="34"/>
      <c r="S660" s="34"/>
      <c r="U660" s="34"/>
    </row>
    <row r="661" spans="3:21" x14ac:dyDescent="0.2">
      <c r="C661" s="34"/>
      <c r="D661" s="34"/>
      <c r="E661" s="34"/>
      <c r="F661" s="34"/>
      <c r="G661" s="34"/>
      <c r="H661" s="34"/>
      <c r="I661" s="34"/>
      <c r="J661" s="34"/>
      <c r="K661" s="34"/>
      <c r="L661" s="34"/>
      <c r="M661" s="34"/>
      <c r="N661" s="34"/>
      <c r="O661" s="34"/>
      <c r="P661" s="34"/>
      <c r="Q661" s="34"/>
      <c r="R661" s="34"/>
      <c r="S661" s="34"/>
      <c r="U661" s="34"/>
    </row>
    <row r="662" spans="3:21" x14ac:dyDescent="0.2">
      <c r="C662" s="34"/>
      <c r="D662" s="34"/>
      <c r="E662" s="34"/>
      <c r="F662" s="34"/>
      <c r="G662" s="34"/>
      <c r="H662" s="34"/>
      <c r="I662" s="34"/>
      <c r="J662" s="34"/>
      <c r="K662" s="34"/>
      <c r="L662" s="34"/>
      <c r="M662" s="34"/>
      <c r="N662" s="34"/>
      <c r="O662" s="34"/>
      <c r="P662" s="34"/>
      <c r="Q662" s="34"/>
      <c r="R662" s="34"/>
      <c r="S662" s="34"/>
      <c r="U662" s="34"/>
    </row>
    <row r="663" spans="3:21" x14ac:dyDescent="0.2">
      <c r="C663" s="34"/>
      <c r="D663" s="34"/>
      <c r="E663" s="34"/>
      <c r="F663" s="34"/>
      <c r="G663" s="34"/>
      <c r="H663" s="34"/>
      <c r="I663" s="34"/>
      <c r="J663" s="34"/>
      <c r="K663" s="34"/>
      <c r="L663" s="34"/>
      <c r="M663" s="34"/>
      <c r="N663" s="34"/>
      <c r="O663" s="34"/>
      <c r="P663" s="34"/>
      <c r="Q663" s="34"/>
      <c r="R663" s="34"/>
      <c r="S663" s="34"/>
      <c r="U663" s="34"/>
    </row>
    <row r="664" spans="3:21" x14ac:dyDescent="0.2">
      <c r="C664" s="34"/>
      <c r="D664" s="34"/>
      <c r="E664" s="34"/>
      <c r="F664" s="34"/>
      <c r="G664" s="34"/>
      <c r="H664" s="34"/>
      <c r="I664" s="34"/>
      <c r="J664" s="34"/>
      <c r="K664" s="34"/>
      <c r="L664" s="34"/>
      <c r="M664" s="34"/>
      <c r="N664" s="34"/>
      <c r="O664" s="34"/>
      <c r="P664" s="34"/>
      <c r="Q664" s="34"/>
      <c r="R664" s="34"/>
      <c r="S664" s="34"/>
      <c r="U664" s="34"/>
    </row>
    <row r="665" spans="3:21" x14ac:dyDescent="0.2">
      <c r="C665" s="34"/>
      <c r="D665" s="34"/>
      <c r="E665" s="34"/>
      <c r="F665" s="34"/>
      <c r="G665" s="34"/>
      <c r="H665" s="34"/>
      <c r="I665" s="34"/>
      <c r="J665" s="34"/>
      <c r="K665" s="34"/>
      <c r="L665" s="34"/>
      <c r="M665" s="34"/>
      <c r="N665" s="34"/>
      <c r="O665" s="34"/>
      <c r="P665" s="34"/>
      <c r="Q665" s="34"/>
      <c r="R665" s="34"/>
      <c r="S665" s="34"/>
      <c r="U665" s="34"/>
    </row>
    <row r="666" spans="3:21" x14ac:dyDescent="0.2">
      <c r="C666" s="34"/>
      <c r="D666" s="34"/>
      <c r="E666" s="34"/>
      <c r="F666" s="34"/>
      <c r="G666" s="34"/>
      <c r="H666" s="34"/>
      <c r="I666" s="34"/>
      <c r="J666" s="34"/>
      <c r="K666" s="34"/>
      <c r="L666" s="34"/>
      <c r="M666" s="34"/>
      <c r="N666" s="34"/>
      <c r="O666" s="34"/>
      <c r="P666" s="34"/>
      <c r="Q666" s="34"/>
      <c r="R666" s="34"/>
      <c r="S666" s="34"/>
      <c r="U666" s="34"/>
    </row>
    <row r="667" spans="3:21" x14ac:dyDescent="0.2">
      <c r="C667" s="34"/>
      <c r="D667" s="34"/>
      <c r="E667" s="34"/>
      <c r="F667" s="34"/>
      <c r="G667" s="34"/>
      <c r="H667" s="34"/>
      <c r="I667" s="34"/>
      <c r="J667" s="34"/>
      <c r="K667" s="34"/>
      <c r="L667" s="34"/>
      <c r="M667" s="34"/>
      <c r="N667" s="34"/>
      <c r="O667" s="34"/>
      <c r="P667" s="34"/>
      <c r="Q667" s="34"/>
      <c r="R667" s="34"/>
      <c r="S667" s="34"/>
      <c r="U667" s="34"/>
    </row>
    <row r="668" spans="3:21" x14ac:dyDescent="0.2">
      <c r="C668" s="34"/>
      <c r="D668" s="34"/>
      <c r="E668" s="34"/>
      <c r="F668" s="34"/>
      <c r="G668" s="34"/>
      <c r="H668" s="34"/>
      <c r="I668" s="34"/>
      <c r="J668" s="34"/>
      <c r="K668" s="34"/>
      <c r="L668" s="34"/>
      <c r="M668" s="34"/>
      <c r="N668" s="34"/>
      <c r="O668" s="34"/>
      <c r="P668" s="34"/>
      <c r="Q668" s="34"/>
      <c r="R668" s="34"/>
      <c r="S668" s="34"/>
      <c r="U668" s="34"/>
    </row>
    <row r="669" spans="3:21" x14ac:dyDescent="0.2">
      <c r="C669" s="34"/>
      <c r="D669" s="34"/>
      <c r="E669" s="34"/>
      <c r="F669" s="34"/>
      <c r="G669" s="34"/>
      <c r="H669" s="34"/>
      <c r="I669" s="34"/>
      <c r="J669" s="34"/>
      <c r="K669" s="34"/>
      <c r="L669" s="34"/>
      <c r="M669" s="34"/>
      <c r="N669" s="34"/>
      <c r="O669" s="34"/>
      <c r="P669" s="34"/>
      <c r="Q669" s="34"/>
      <c r="R669" s="34"/>
      <c r="S669" s="34"/>
      <c r="U669" s="34"/>
    </row>
    <row r="670" spans="3:21" x14ac:dyDescent="0.2">
      <c r="C670" s="34"/>
      <c r="D670" s="34"/>
      <c r="E670" s="34"/>
      <c r="F670" s="34"/>
      <c r="G670" s="34"/>
      <c r="H670" s="34"/>
      <c r="I670" s="34"/>
      <c r="J670" s="34"/>
      <c r="K670" s="34"/>
      <c r="L670" s="34"/>
      <c r="M670" s="34"/>
      <c r="N670" s="34"/>
      <c r="O670" s="34"/>
      <c r="P670" s="34"/>
      <c r="Q670" s="34"/>
      <c r="R670" s="34"/>
      <c r="S670" s="34"/>
      <c r="U670" s="34"/>
    </row>
    <row r="671" spans="3:21" x14ac:dyDescent="0.2">
      <c r="C671" s="34"/>
      <c r="D671" s="34"/>
      <c r="E671" s="34"/>
      <c r="F671" s="34"/>
      <c r="G671" s="34"/>
      <c r="H671" s="34"/>
      <c r="I671" s="34"/>
      <c r="J671" s="34"/>
      <c r="K671" s="34"/>
      <c r="L671" s="34"/>
      <c r="M671" s="34"/>
      <c r="N671" s="34"/>
      <c r="O671" s="34"/>
      <c r="P671" s="34"/>
      <c r="Q671" s="34"/>
      <c r="R671" s="34"/>
      <c r="S671" s="34"/>
      <c r="U671" s="34"/>
    </row>
    <row r="672" spans="3:21" x14ac:dyDescent="0.2">
      <c r="C672" s="34"/>
      <c r="D672" s="34"/>
      <c r="E672" s="34"/>
      <c r="F672" s="34"/>
      <c r="G672" s="34"/>
      <c r="H672" s="34"/>
      <c r="I672" s="34"/>
      <c r="J672" s="34"/>
      <c r="K672" s="34"/>
      <c r="L672" s="34"/>
      <c r="M672" s="34"/>
      <c r="N672" s="34"/>
      <c r="O672" s="34"/>
      <c r="P672" s="34"/>
      <c r="Q672" s="34"/>
      <c r="R672" s="34"/>
      <c r="S672" s="34"/>
      <c r="U672" s="34"/>
    </row>
    <row r="673" spans="3:21" x14ac:dyDescent="0.2">
      <c r="C673" s="34"/>
      <c r="D673" s="34"/>
      <c r="E673" s="34"/>
      <c r="F673" s="34"/>
      <c r="G673" s="34"/>
      <c r="H673" s="34"/>
      <c r="I673" s="34"/>
      <c r="J673" s="34"/>
      <c r="K673" s="34"/>
      <c r="L673" s="34"/>
      <c r="M673" s="34"/>
      <c r="N673" s="34"/>
      <c r="O673" s="34"/>
      <c r="P673" s="34"/>
      <c r="Q673" s="34"/>
      <c r="R673" s="34"/>
      <c r="S673" s="34"/>
      <c r="U673" s="34"/>
    </row>
    <row r="674" spans="3:21" x14ac:dyDescent="0.2">
      <c r="C674" s="34"/>
      <c r="D674" s="34"/>
      <c r="E674" s="34"/>
      <c r="F674" s="34"/>
      <c r="G674" s="34"/>
      <c r="H674" s="34"/>
      <c r="I674" s="34"/>
      <c r="J674" s="34"/>
      <c r="K674" s="34"/>
      <c r="L674" s="34"/>
      <c r="M674" s="34"/>
      <c r="N674" s="34"/>
      <c r="O674" s="34"/>
      <c r="P674" s="34"/>
      <c r="Q674" s="34"/>
      <c r="R674" s="34"/>
      <c r="S674" s="34"/>
      <c r="U674" s="34"/>
    </row>
    <row r="675" spans="3:21" x14ac:dyDescent="0.2">
      <c r="C675" s="34"/>
      <c r="D675" s="34"/>
      <c r="E675" s="34"/>
      <c r="F675" s="34"/>
      <c r="G675" s="34"/>
      <c r="H675" s="34"/>
      <c r="I675" s="34"/>
      <c r="J675" s="34"/>
      <c r="K675" s="34"/>
      <c r="L675" s="34"/>
      <c r="M675" s="34"/>
      <c r="N675" s="34"/>
      <c r="O675" s="34"/>
      <c r="P675" s="34"/>
      <c r="Q675" s="34"/>
      <c r="R675" s="34"/>
      <c r="S675" s="34"/>
      <c r="U675" s="34"/>
    </row>
    <row r="676" spans="3:21" x14ac:dyDescent="0.2">
      <c r="C676" s="34"/>
      <c r="D676" s="34"/>
      <c r="E676" s="34"/>
      <c r="F676" s="34"/>
      <c r="G676" s="34"/>
      <c r="H676" s="34"/>
      <c r="I676" s="34"/>
      <c r="J676" s="34"/>
      <c r="K676" s="34"/>
      <c r="L676" s="34"/>
      <c r="M676" s="34"/>
      <c r="N676" s="34"/>
      <c r="O676" s="34"/>
      <c r="P676" s="34"/>
      <c r="Q676" s="34"/>
      <c r="R676" s="34"/>
      <c r="S676" s="34"/>
      <c r="U676" s="34"/>
    </row>
    <row r="677" spans="3:21" x14ac:dyDescent="0.2">
      <c r="C677" s="34"/>
      <c r="D677" s="34"/>
      <c r="E677" s="34"/>
      <c r="F677" s="34"/>
      <c r="G677" s="34"/>
      <c r="H677" s="34"/>
      <c r="I677" s="34"/>
      <c r="J677" s="34"/>
      <c r="K677" s="34"/>
      <c r="L677" s="34"/>
      <c r="M677" s="34"/>
      <c r="N677" s="34"/>
      <c r="O677" s="34"/>
      <c r="P677" s="34"/>
      <c r="Q677" s="34"/>
      <c r="R677" s="34"/>
      <c r="S677" s="34"/>
      <c r="U677" s="34"/>
    </row>
    <row r="678" spans="3:21" x14ac:dyDescent="0.2">
      <c r="C678" s="34"/>
      <c r="D678" s="34"/>
      <c r="E678" s="34"/>
      <c r="F678" s="34"/>
      <c r="G678" s="34"/>
      <c r="H678" s="34"/>
      <c r="I678" s="34"/>
      <c r="J678" s="34"/>
      <c r="K678" s="34"/>
      <c r="L678" s="34"/>
      <c r="M678" s="34"/>
      <c r="N678" s="34"/>
      <c r="O678" s="34"/>
      <c r="P678" s="34"/>
      <c r="Q678" s="34"/>
      <c r="R678" s="34"/>
      <c r="S678" s="34"/>
      <c r="U678" s="34"/>
    </row>
    <row r="679" spans="3:21" x14ac:dyDescent="0.2">
      <c r="C679" s="34"/>
      <c r="D679" s="34"/>
      <c r="E679" s="34"/>
      <c r="F679" s="34"/>
      <c r="G679" s="34"/>
      <c r="H679" s="34"/>
      <c r="I679" s="34"/>
      <c r="J679" s="34"/>
      <c r="K679" s="34"/>
      <c r="L679" s="34"/>
      <c r="M679" s="34"/>
      <c r="N679" s="34"/>
      <c r="O679" s="34"/>
      <c r="P679" s="34"/>
      <c r="Q679" s="34"/>
      <c r="R679" s="34"/>
      <c r="S679" s="34"/>
      <c r="U679" s="34"/>
    </row>
    <row r="680" spans="3:21" x14ac:dyDescent="0.2">
      <c r="C680" s="34"/>
      <c r="D680" s="34"/>
      <c r="E680" s="34"/>
      <c r="F680" s="34"/>
      <c r="G680" s="34"/>
      <c r="H680" s="34"/>
      <c r="I680" s="34"/>
      <c r="J680" s="34"/>
      <c r="K680" s="34"/>
      <c r="L680" s="34"/>
      <c r="M680" s="34"/>
      <c r="N680" s="34"/>
      <c r="O680" s="34"/>
      <c r="P680" s="34"/>
      <c r="Q680" s="34"/>
      <c r="R680" s="34"/>
      <c r="S680" s="34"/>
      <c r="U680" s="34"/>
    </row>
    <row r="681" spans="3:21" x14ac:dyDescent="0.2">
      <c r="C681" s="34"/>
      <c r="D681" s="34"/>
      <c r="E681" s="34"/>
      <c r="F681" s="34"/>
      <c r="G681" s="34"/>
      <c r="H681" s="34"/>
      <c r="I681" s="34"/>
      <c r="J681" s="34"/>
      <c r="K681" s="34"/>
      <c r="L681" s="34"/>
      <c r="M681" s="34"/>
      <c r="N681" s="34"/>
      <c r="O681" s="34"/>
      <c r="P681" s="34"/>
      <c r="Q681" s="34"/>
      <c r="R681" s="34"/>
      <c r="S681" s="34"/>
      <c r="U681" s="34"/>
    </row>
    <row r="682" spans="3:21" x14ac:dyDescent="0.2">
      <c r="C682" s="34"/>
      <c r="D682" s="34"/>
      <c r="E682" s="34"/>
      <c r="F682" s="34"/>
      <c r="G682" s="34"/>
      <c r="H682" s="34"/>
      <c r="I682" s="34"/>
      <c r="J682" s="34"/>
      <c r="K682" s="34"/>
      <c r="L682" s="34"/>
      <c r="M682" s="34"/>
      <c r="N682" s="34"/>
      <c r="O682" s="34"/>
      <c r="P682" s="34"/>
      <c r="Q682" s="34"/>
      <c r="R682" s="34"/>
      <c r="S682" s="34"/>
      <c r="U682" s="34"/>
    </row>
    <row r="683" spans="3:21" x14ac:dyDescent="0.2">
      <c r="C683" s="34"/>
      <c r="D683" s="34"/>
      <c r="E683" s="34"/>
      <c r="F683" s="34"/>
      <c r="G683" s="34"/>
      <c r="H683" s="34"/>
      <c r="I683" s="34"/>
      <c r="J683" s="34"/>
      <c r="K683" s="34"/>
      <c r="L683" s="34"/>
      <c r="M683" s="34"/>
      <c r="N683" s="34"/>
      <c r="O683" s="34"/>
      <c r="P683" s="34"/>
      <c r="Q683" s="34"/>
      <c r="R683" s="34"/>
      <c r="S683" s="34"/>
      <c r="U683" s="34"/>
    </row>
    <row r="684" spans="3:21" x14ac:dyDescent="0.2">
      <c r="C684" s="34"/>
      <c r="D684" s="34"/>
      <c r="E684" s="34"/>
      <c r="F684" s="34"/>
      <c r="G684" s="34"/>
      <c r="H684" s="34"/>
      <c r="I684" s="34"/>
      <c r="J684" s="34"/>
      <c r="K684" s="34"/>
      <c r="L684" s="34"/>
      <c r="M684" s="34"/>
      <c r="N684" s="34"/>
      <c r="O684" s="34"/>
      <c r="P684" s="34"/>
      <c r="Q684" s="34"/>
      <c r="R684" s="34"/>
      <c r="S684" s="34"/>
      <c r="U684" s="34"/>
    </row>
    <row r="685" spans="3:21" x14ac:dyDescent="0.2">
      <c r="C685" s="34"/>
      <c r="D685" s="34"/>
      <c r="E685" s="34"/>
      <c r="F685" s="34"/>
      <c r="G685" s="34"/>
      <c r="H685" s="34"/>
      <c r="I685" s="34"/>
      <c r="J685" s="34"/>
      <c r="K685" s="34"/>
      <c r="L685" s="34"/>
      <c r="M685" s="34"/>
      <c r="N685" s="34"/>
      <c r="O685" s="34"/>
      <c r="P685" s="34"/>
      <c r="Q685" s="34"/>
      <c r="R685" s="34"/>
      <c r="S685" s="34"/>
      <c r="U685" s="34"/>
    </row>
    <row r="686" spans="3:21" x14ac:dyDescent="0.2">
      <c r="C686" s="34"/>
      <c r="D686" s="34"/>
      <c r="E686" s="34"/>
      <c r="F686" s="34"/>
      <c r="G686" s="34"/>
      <c r="H686" s="34"/>
      <c r="I686" s="34"/>
      <c r="J686" s="34"/>
      <c r="K686" s="34"/>
      <c r="L686" s="34"/>
      <c r="M686" s="34"/>
      <c r="N686" s="34"/>
      <c r="O686" s="34"/>
      <c r="P686" s="34"/>
      <c r="Q686" s="34"/>
      <c r="R686" s="34"/>
      <c r="S686" s="34"/>
      <c r="U686" s="34"/>
    </row>
    <row r="687" spans="3:21" x14ac:dyDescent="0.2">
      <c r="C687" s="34"/>
      <c r="D687" s="34"/>
      <c r="E687" s="34"/>
      <c r="F687" s="34"/>
      <c r="G687" s="34"/>
      <c r="H687" s="34"/>
      <c r="I687" s="34"/>
      <c r="J687" s="34"/>
      <c r="K687" s="34"/>
      <c r="L687" s="34"/>
      <c r="M687" s="34"/>
      <c r="N687" s="34"/>
      <c r="O687" s="34"/>
      <c r="P687" s="34"/>
      <c r="Q687" s="34"/>
      <c r="R687" s="34"/>
      <c r="S687" s="34"/>
      <c r="U687" s="34"/>
    </row>
    <row r="688" spans="3:21" x14ac:dyDescent="0.2">
      <c r="C688" s="34"/>
      <c r="D688" s="34"/>
      <c r="E688" s="34"/>
      <c r="F688" s="34"/>
      <c r="G688" s="34"/>
      <c r="H688" s="34"/>
      <c r="I688" s="34"/>
      <c r="J688" s="34"/>
      <c r="K688" s="34"/>
      <c r="L688" s="34"/>
      <c r="M688" s="34"/>
      <c r="N688" s="34"/>
      <c r="O688" s="34"/>
      <c r="P688" s="34"/>
      <c r="Q688" s="34"/>
      <c r="R688" s="34"/>
      <c r="S688" s="34"/>
      <c r="U688" s="34"/>
    </row>
    <row r="689" spans="3:21" x14ac:dyDescent="0.2">
      <c r="C689" s="34"/>
      <c r="D689" s="34"/>
      <c r="E689" s="34"/>
      <c r="F689" s="34"/>
      <c r="G689" s="34"/>
      <c r="H689" s="34"/>
      <c r="I689" s="34"/>
      <c r="J689" s="34"/>
      <c r="K689" s="34"/>
      <c r="L689" s="34"/>
      <c r="M689" s="34"/>
      <c r="N689" s="34"/>
      <c r="O689" s="34"/>
      <c r="P689" s="34"/>
      <c r="Q689" s="34"/>
      <c r="R689" s="34"/>
      <c r="S689" s="34"/>
      <c r="U689" s="34"/>
    </row>
    <row r="690" spans="3:21" x14ac:dyDescent="0.2">
      <c r="C690" s="34"/>
      <c r="D690" s="34"/>
      <c r="E690" s="34"/>
      <c r="F690" s="34"/>
      <c r="G690" s="34"/>
      <c r="H690" s="34"/>
      <c r="I690" s="34"/>
      <c r="J690" s="34"/>
      <c r="K690" s="34"/>
      <c r="L690" s="34"/>
      <c r="M690" s="34"/>
      <c r="N690" s="34"/>
      <c r="O690" s="34"/>
      <c r="P690" s="34"/>
      <c r="Q690" s="34"/>
      <c r="R690" s="34"/>
      <c r="S690" s="34"/>
      <c r="U690" s="34"/>
    </row>
    <row r="691" spans="3:21" x14ac:dyDescent="0.2">
      <c r="C691" s="34"/>
      <c r="D691" s="34"/>
      <c r="E691" s="34"/>
      <c r="F691" s="34"/>
      <c r="G691" s="34"/>
      <c r="H691" s="34"/>
      <c r="I691" s="34"/>
      <c r="J691" s="34"/>
      <c r="K691" s="34"/>
      <c r="L691" s="34"/>
      <c r="M691" s="34"/>
      <c r="N691" s="34"/>
      <c r="O691" s="34"/>
      <c r="P691" s="34"/>
      <c r="Q691" s="34"/>
      <c r="R691" s="34"/>
      <c r="S691" s="34"/>
      <c r="U691" s="34"/>
    </row>
    <row r="692" spans="3:21" x14ac:dyDescent="0.2">
      <c r="C692" s="34"/>
      <c r="D692" s="34"/>
      <c r="E692" s="34"/>
      <c r="F692" s="34"/>
      <c r="G692" s="34"/>
      <c r="H692" s="34"/>
      <c r="I692" s="34"/>
      <c r="J692" s="34"/>
      <c r="K692" s="34"/>
      <c r="L692" s="34"/>
      <c r="M692" s="34"/>
      <c r="N692" s="34"/>
      <c r="O692" s="34"/>
      <c r="P692" s="34"/>
      <c r="Q692" s="34"/>
      <c r="R692" s="34"/>
      <c r="S692" s="34"/>
      <c r="U692" s="34"/>
    </row>
    <row r="693" spans="3:21" x14ac:dyDescent="0.2">
      <c r="C693" s="34"/>
      <c r="D693" s="34"/>
      <c r="E693" s="34"/>
      <c r="F693" s="34"/>
      <c r="G693" s="34"/>
      <c r="H693" s="34"/>
      <c r="I693" s="34"/>
      <c r="J693" s="34"/>
      <c r="K693" s="34"/>
      <c r="L693" s="34"/>
      <c r="M693" s="34"/>
      <c r="N693" s="34"/>
      <c r="O693" s="34"/>
      <c r="P693" s="34"/>
      <c r="Q693" s="34"/>
      <c r="R693" s="34"/>
      <c r="S693" s="34"/>
      <c r="U693" s="34"/>
    </row>
    <row r="694" spans="3:21" x14ac:dyDescent="0.2">
      <c r="C694" s="34"/>
      <c r="D694" s="34"/>
      <c r="E694" s="34"/>
      <c r="F694" s="34"/>
      <c r="G694" s="34"/>
      <c r="H694" s="34"/>
      <c r="I694" s="34"/>
      <c r="J694" s="34"/>
      <c r="K694" s="34"/>
      <c r="L694" s="34"/>
      <c r="M694" s="34"/>
      <c r="N694" s="34"/>
      <c r="O694" s="34"/>
      <c r="P694" s="34"/>
      <c r="Q694" s="34"/>
      <c r="R694" s="34"/>
      <c r="S694" s="34"/>
      <c r="U694" s="34"/>
    </row>
    <row r="695" spans="3:21" x14ac:dyDescent="0.2">
      <c r="C695" s="34"/>
      <c r="D695" s="34"/>
      <c r="E695" s="34"/>
      <c r="F695" s="34"/>
      <c r="G695" s="34"/>
      <c r="H695" s="34"/>
      <c r="I695" s="34"/>
      <c r="J695" s="34"/>
      <c r="K695" s="34"/>
      <c r="L695" s="34"/>
      <c r="M695" s="34"/>
      <c r="N695" s="34"/>
      <c r="O695" s="34"/>
      <c r="P695" s="34"/>
      <c r="Q695" s="34"/>
      <c r="R695" s="34"/>
      <c r="S695" s="34"/>
      <c r="U695" s="34"/>
    </row>
    <row r="696" spans="3:21" x14ac:dyDescent="0.2">
      <c r="C696" s="34"/>
      <c r="D696" s="34"/>
      <c r="E696" s="34"/>
      <c r="F696" s="34"/>
      <c r="G696" s="34"/>
      <c r="H696" s="34"/>
      <c r="I696" s="34"/>
      <c r="J696" s="34"/>
      <c r="K696" s="34"/>
      <c r="L696" s="34"/>
      <c r="M696" s="34"/>
      <c r="N696" s="34"/>
      <c r="O696" s="34"/>
      <c r="P696" s="34"/>
      <c r="Q696" s="34"/>
      <c r="R696" s="34"/>
      <c r="S696" s="34"/>
      <c r="U696" s="34"/>
    </row>
    <row r="697" spans="3:21" x14ac:dyDescent="0.2">
      <c r="C697" s="34"/>
      <c r="D697" s="34"/>
      <c r="E697" s="34"/>
      <c r="F697" s="34"/>
      <c r="G697" s="34"/>
      <c r="H697" s="34"/>
      <c r="I697" s="34"/>
      <c r="J697" s="34"/>
      <c r="K697" s="34"/>
      <c r="L697" s="34"/>
      <c r="M697" s="34"/>
      <c r="N697" s="34"/>
      <c r="O697" s="34"/>
      <c r="P697" s="34"/>
      <c r="Q697" s="34"/>
      <c r="R697" s="34"/>
      <c r="S697" s="34"/>
      <c r="U697" s="34"/>
    </row>
    <row r="698" spans="3:21" x14ac:dyDescent="0.2">
      <c r="C698" s="34"/>
      <c r="D698" s="34"/>
      <c r="E698" s="34"/>
      <c r="F698" s="34"/>
      <c r="G698" s="34"/>
      <c r="H698" s="34"/>
      <c r="I698" s="34"/>
      <c r="J698" s="34"/>
      <c r="K698" s="34"/>
      <c r="L698" s="34"/>
      <c r="M698" s="34"/>
      <c r="N698" s="34"/>
      <c r="O698" s="34"/>
      <c r="P698" s="34"/>
      <c r="Q698" s="34"/>
      <c r="R698" s="34"/>
      <c r="S698" s="34"/>
      <c r="U698" s="34"/>
    </row>
    <row r="699" spans="3:21" x14ac:dyDescent="0.2">
      <c r="C699" s="34"/>
      <c r="D699" s="34"/>
      <c r="E699" s="34"/>
      <c r="F699" s="34"/>
      <c r="G699" s="34"/>
      <c r="H699" s="34"/>
      <c r="I699" s="34"/>
      <c r="J699" s="34"/>
      <c r="K699" s="34"/>
      <c r="L699" s="34"/>
      <c r="M699" s="34"/>
      <c r="N699" s="34"/>
      <c r="O699" s="34"/>
      <c r="P699" s="34"/>
      <c r="Q699" s="34"/>
      <c r="R699" s="34"/>
      <c r="S699" s="34"/>
      <c r="U699" s="34"/>
    </row>
    <row r="700" spans="3:21" x14ac:dyDescent="0.2">
      <c r="C700" s="34"/>
      <c r="D700" s="34"/>
      <c r="E700" s="34"/>
      <c r="F700" s="34"/>
      <c r="G700" s="34"/>
      <c r="H700" s="34"/>
      <c r="I700" s="34"/>
      <c r="J700" s="34"/>
      <c r="K700" s="34"/>
      <c r="L700" s="34"/>
      <c r="M700" s="34"/>
      <c r="N700" s="34"/>
      <c r="O700" s="34"/>
      <c r="P700" s="34"/>
      <c r="Q700" s="34"/>
      <c r="R700" s="34"/>
      <c r="S700" s="34"/>
      <c r="U700" s="34"/>
    </row>
    <row r="701" spans="3:21" x14ac:dyDescent="0.2">
      <c r="C701" s="34"/>
      <c r="D701" s="34"/>
      <c r="E701" s="34"/>
      <c r="F701" s="34"/>
      <c r="G701" s="34"/>
      <c r="H701" s="34"/>
      <c r="I701" s="34"/>
      <c r="J701" s="34"/>
      <c r="K701" s="34"/>
      <c r="L701" s="34"/>
      <c r="M701" s="34"/>
      <c r="N701" s="34"/>
      <c r="O701" s="34"/>
      <c r="P701" s="34"/>
      <c r="Q701" s="34"/>
      <c r="R701" s="34"/>
      <c r="S701" s="34"/>
      <c r="U701" s="34"/>
    </row>
    <row r="702" spans="3:21" x14ac:dyDescent="0.2">
      <c r="C702" s="34"/>
      <c r="D702" s="34"/>
      <c r="E702" s="34"/>
      <c r="F702" s="34"/>
      <c r="G702" s="34"/>
      <c r="H702" s="34"/>
      <c r="I702" s="34"/>
      <c r="J702" s="34"/>
      <c r="K702" s="34"/>
      <c r="L702" s="34"/>
      <c r="M702" s="34"/>
      <c r="N702" s="34"/>
      <c r="O702" s="34"/>
      <c r="P702" s="34"/>
      <c r="Q702" s="34"/>
      <c r="R702" s="34"/>
      <c r="S702" s="34"/>
      <c r="U702" s="34"/>
    </row>
    <row r="703" spans="3:21" x14ac:dyDescent="0.2">
      <c r="C703" s="34"/>
      <c r="D703" s="34"/>
      <c r="E703" s="34"/>
      <c r="F703" s="34"/>
      <c r="G703" s="34"/>
      <c r="H703" s="34"/>
      <c r="I703" s="34"/>
      <c r="J703" s="34"/>
      <c r="K703" s="34"/>
      <c r="L703" s="34"/>
      <c r="M703" s="34"/>
      <c r="N703" s="34"/>
      <c r="O703" s="34"/>
      <c r="P703" s="34"/>
      <c r="Q703" s="34"/>
      <c r="R703" s="34"/>
      <c r="S703" s="34"/>
      <c r="U703" s="34"/>
    </row>
    <row r="704" spans="3:21" x14ac:dyDescent="0.2">
      <c r="C704" s="34"/>
      <c r="D704" s="34"/>
      <c r="E704" s="34"/>
      <c r="F704" s="34"/>
      <c r="G704" s="34"/>
      <c r="H704" s="34"/>
      <c r="I704" s="34"/>
      <c r="J704" s="34"/>
      <c r="K704" s="34"/>
      <c r="L704" s="34"/>
      <c r="M704" s="34"/>
      <c r="N704" s="34"/>
      <c r="O704" s="34"/>
      <c r="P704" s="34"/>
      <c r="Q704" s="34"/>
      <c r="R704" s="34"/>
      <c r="S704" s="34"/>
      <c r="U704" s="34"/>
    </row>
    <row r="705" spans="3:21" x14ac:dyDescent="0.2">
      <c r="C705" s="34"/>
      <c r="D705" s="34"/>
      <c r="E705" s="34"/>
      <c r="F705" s="34"/>
      <c r="G705" s="34"/>
      <c r="H705" s="34"/>
      <c r="I705" s="34"/>
      <c r="J705" s="34"/>
      <c r="K705" s="34"/>
      <c r="L705" s="34"/>
      <c r="M705" s="34"/>
      <c r="N705" s="34"/>
      <c r="O705" s="34"/>
      <c r="P705" s="34"/>
      <c r="Q705" s="34"/>
      <c r="R705" s="34"/>
      <c r="S705" s="34"/>
      <c r="U705" s="34"/>
    </row>
    <row r="706" spans="3:21" x14ac:dyDescent="0.2">
      <c r="C706" s="34"/>
      <c r="D706" s="34"/>
      <c r="E706" s="34"/>
      <c r="F706" s="34"/>
      <c r="G706" s="34"/>
      <c r="H706" s="34"/>
      <c r="I706" s="34"/>
      <c r="J706" s="34"/>
      <c r="K706" s="34"/>
      <c r="L706" s="34"/>
      <c r="M706" s="34"/>
      <c r="N706" s="34"/>
      <c r="O706" s="34"/>
      <c r="P706" s="34"/>
      <c r="Q706" s="34"/>
      <c r="R706" s="34"/>
      <c r="S706" s="34"/>
      <c r="U706" s="34"/>
    </row>
    <row r="707" spans="3:21" x14ac:dyDescent="0.2">
      <c r="C707" s="34"/>
      <c r="D707" s="34"/>
      <c r="E707" s="34"/>
      <c r="F707" s="34"/>
      <c r="G707" s="34"/>
      <c r="H707" s="34"/>
      <c r="I707" s="34"/>
      <c r="J707" s="34"/>
      <c r="K707" s="34"/>
      <c r="L707" s="34"/>
      <c r="M707" s="34"/>
      <c r="N707" s="34"/>
      <c r="O707" s="34"/>
      <c r="P707" s="34"/>
      <c r="Q707" s="34"/>
      <c r="R707" s="34"/>
      <c r="S707" s="34"/>
      <c r="U707" s="34"/>
    </row>
    <row r="708" spans="3:21" x14ac:dyDescent="0.2">
      <c r="C708" s="34"/>
      <c r="D708" s="34"/>
      <c r="E708" s="34"/>
      <c r="F708" s="34"/>
      <c r="G708" s="34"/>
      <c r="H708" s="34"/>
      <c r="I708" s="34"/>
      <c r="J708" s="34"/>
      <c r="K708" s="34"/>
      <c r="L708" s="34"/>
      <c r="M708" s="34"/>
      <c r="N708" s="34"/>
      <c r="O708" s="34"/>
      <c r="P708" s="34"/>
      <c r="Q708" s="34"/>
      <c r="R708" s="34"/>
      <c r="S708" s="34"/>
      <c r="U708" s="34"/>
    </row>
    <row r="709" spans="3:21" x14ac:dyDescent="0.2">
      <c r="C709" s="34"/>
      <c r="D709" s="34"/>
      <c r="E709" s="34"/>
      <c r="F709" s="34"/>
      <c r="G709" s="34"/>
      <c r="H709" s="34"/>
      <c r="I709" s="34"/>
      <c r="J709" s="34"/>
      <c r="K709" s="34"/>
      <c r="L709" s="34"/>
      <c r="M709" s="34"/>
      <c r="N709" s="34"/>
      <c r="O709" s="34"/>
      <c r="P709" s="34"/>
      <c r="Q709" s="34"/>
      <c r="R709" s="34"/>
      <c r="S709" s="34"/>
      <c r="U709" s="34"/>
    </row>
    <row r="710" spans="3:21" x14ac:dyDescent="0.2">
      <c r="C710" s="34"/>
      <c r="D710" s="34"/>
      <c r="E710" s="34"/>
      <c r="F710" s="34"/>
      <c r="G710" s="34"/>
      <c r="H710" s="34"/>
      <c r="I710" s="34"/>
      <c r="J710" s="34"/>
      <c r="K710" s="34"/>
      <c r="L710" s="34"/>
      <c r="M710" s="34"/>
      <c r="N710" s="34"/>
      <c r="O710" s="34"/>
      <c r="P710" s="34"/>
      <c r="Q710" s="34"/>
      <c r="R710" s="34"/>
      <c r="S710" s="34"/>
      <c r="U710" s="34"/>
    </row>
    <row r="711" spans="3:21" x14ac:dyDescent="0.2">
      <c r="C711" s="34"/>
      <c r="D711" s="34"/>
      <c r="E711" s="34"/>
      <c r="F711" s="34"/>
      <c r="G711" s="34"/>
      <c r="H711" s="34"/>
      <c r="I711" s="34"/>
      <c r="J711" s="34"/>
      <c r="K711" s="34"/>
      <c r="L711" s="34"/>
      <c r="M711" s="34"/>
      <c r="N711" s="34"/>
      <c r="O711" s="34"/>
      <c r="P711" s="34"/>
      <c r="Q711" s="34"/>
      <c r="R711" s="34"/>
      <c r="S711" s="34"/>
      <c r="U711" s="34"/>
    </row>
    <row r="712" spans="3:21" x14ac:dyDescent="0.2">
      <c r="C712" s="34"/>
      <c r="D712" s="34"/>
      <c r="E712" s="34"/>
      <c r="F712" s="34"/>
      <c r="G712" s="34"/>
      <c r="H712" s="34"/>
      <c r="I712" s="34"/>
      <c r="J712" s="34"/>
      <c r="K712" s="34"/>
      <c r="L712" s="34"/>
      <c r="M712" s="34"/>
      <c r="N712" s="34"/>
      <c r="O712" s="34"/>
      <c r="P712" s="34"/>
      <c r="Q712" s="34"/>
      <c r="R712" s="34"/>
      <c r="S712" s="34"/>
      <c r="U712" s="34"/>
    </row>
    <row r="713" spans="3:21" x14ac:dyDescent="0.2">
      <c r="C713" s="34"/>
      <c r="D713" s="34"/>
      <c r="E713" s="34"/>
      <c r="F713" s="34"/>
      <c r="G713" s="34"/>
      <c r="H713" s="34"/>
      <c r="I713" s="34"/>
      <c r="J713" s="34"/>
      <c r="K713" s="34"/>
      <c r="L713" s="34"/>
      <c r="M713" s="34"/>
      <c r="N713" s="34"/>
      <c r="O713" s="34"/>
      <c r="P713" s="34"/>
      <c r="Q713" s="34"/>
      <c r="R713" s="34"/>
      <c r="S713" s="34"/>
      <c r="U713" s="34"/>
    </row>
    <row r="714" spans="3:21" x14ac:dyDescent="0.2">
      <c r="C714" s="34"/>
      <c r="D714" s="34"/>
      <c r="E714" s="34"/>
      <c r="F714" s="34"/>
      <c r="G714" s="34"/>
      <c r="H714" s="34"/>
      <c r="I714" s="34"/>
      <c r="J714" s="34"/>
      <c r="K714" s="34"/>
      <c r="L714" s="34"/>
      <c r="M714" s="34"/>
      <c r="N714" s="34"/>
      <c r="O714" s="34"/>
      <c r="P714" s="34"/>
      <c r="Q714" s="34"/>
      <c r="R714" s="34"/>
      <c r="S714" s="34"/>
      <c r="U714" s="34"/>
    </row>
    <row r="715" spans="3:21" x14ac:dyDescent="0.2">
      <c r="C715" s="34"/>
      <c r="D715" s="34"/>
      <c r="E715" s="34"/>
      <c r="F715" s="34"/>
      <c r="G715" s="34"/>
      <c r="H715" s="34"/>
      <c r="I715" s="34"/>
      <c r="J715" s="34"/>
      <c r="K715" s="34"/>
      <c r="L715" s="34"/>
      <c r="M715" s="34"/>
      <c r="N715" s="34"/>
      <c r="O715" s="34"/>
      <c r="P715" s="34"/>
      <c r="Q715" s="34"/>
      <c r="R715" s="34"/>
      <c r="S715" s="34"/>
      <c r="U715" s="34"/>
    </row>
    <row r="716" spans="3:21" x14ac:dyDescent="0.2">
      <c r="C716" s="34"/>
      <c r="D716" s="34"/>
      <c r="E716" s="34"/>
      <c r="F716" s="34"/>
      <c r="G716" s="34"/>
      <c r="H716" s="34"/>
      <c r="I716" s="34"/>
      <c r="J716" s="34"/>
      <c r="K716" s="34"/>
      <c r="L716" s="34"/>
      <c r="M716" s="34"/>
      <c r="N716" s="34"/>
      <c r="O716" s="34"/>
      <c r="P716" s="34"/>
      <c r="Q716" s="34"/>
      <c r="R716" s="34"/>
      <c r="S716" s="34"/>
      <c r="U716" s="34"/>
    </row>
    <row r="717" spans="3:21" x14ac:dyDescent="0.2">
      <c r="C717" s="34"/>
      <c r="D717" s="34"/>
      <c r="E717" s="34"/>
      <c r="F717" s="34"/>
      <c r="G717" s="34"/>
      <c r="H717" s="34"/>
      <c r="I717" s="34"/>
      <c r="J717" s="34"/>
      <c r="K717" s="34"/>
      <c r="L717" s="34"/>
      <c r="M717" s="34"/>
      <c r="N717" s="34"/>
      <c r="O717" s="34"/>
      <c r="P717" s="34"/>
      <c r="Q717" s="34"/>
      <c r="R717" s="34"/>
      <c r="S717" s="34"/>
      <c r="U717" s="34"/>
    </row>
    <row r="718" spans="3:21" x14ac:dyDescent="0.2">
      <c r="C718" s="34"/>
      <c r="D718" s="34"/>
      <c r="E718" s="34"/>
      <c r="F718" s="34"/>
      <c r="G718" s="34"/>
      <c r="H718" s="34"/>
      <c r="I718" s="34"/>
      <c r="J718" s="34"/>
      <c r="K718" s="34"/>
      <c r="L718" s="34"/>
      <c r="M718" s="34"/>
      <c r="N718" s="34"/>
      <c r="O718" s="34"/>
      <c r="P718" s="34"/>
      <c r="Q718" s="34"/>
      <c r="R718" s="34"/>
      <c r="S718" s="34"/>
      <c r="U718" s="34"/>
    </row>
    <row r="719" spans="3:21" x14ac:dyDescent="0.2">
      <c r="C719" s="34"/>
      <c r="D719" s="34"/>
      <c r="E719" s="34"/>
      <c r="F719" s="34"/>
      <c r="G719" s="34"/>
      <c r="H719" s="34"/>
      <c r="I719" s="34"/>
      <c r="J719" s="34"/>
      <c r="K719" s="34"/>
      <c r="L719" s="34"/>
      <c r="M719" s="34"/>
      <c r="N719" s="34"/>
      <c r="O719" s="34"/>
      <c r="P719" s="34"/>
      <c r="Q719" s="34"/>
      <c r="R719" s="34"/>
      <c r="S719" s="34"/>
      <c r="U719" s="34"/>
    </row>
    <row r="720" spans="3:21" x14ac:dyDescent="0.2">
      <c r="C720" s="34"/>
      <c r="D720" s="34"/>
      <c r="E720" s="34"/>
      <c r="F720" s="34"/>
      <c r="G720" s="34"/>
      <c r="H720" s="34"/>
      <c r="I720" s="34"/>
      <c r="J720" s="34"/>
      <c r="K720" s="34"/>
      <c r="L720" s="34"/>
      <c r="M720" s="34"/>
      <c r="N720" s="34"/>
      <c r="O720" s="34"/>
      <c r="P720" s="34"/>
      <c r="Q720" s="34"/>
      <c r="R720" s="34"/>
      <c r="S720" s="34"/>
      <c r="U720" s="34"/>
    </row>
    <row r="721" spans="3:21" x14ac:dyDescent="0.2">
      <c r="C721" s="34"/>
      <c r="D721" s="34"/>
      <c r="E721" s="34"/>
      <c r="F721" s="34"/>
      <c r="G721" s="34"/>
      <c r="H721" s="34"/>
      <c r="I721" s="34"/>
      <c r="J721" s="34"/>
      <c r="K721" s="34"/>
      <c r="L721" s="34"/>
      <c r="M721" s="34"/>
      <c r="N721" s="34"/>
      <c r="O721" s="34"/>
      <c r="P721" s="34"/>
      <c r="Q721" s="34"/>
      <c r="R721" s="34"/>
      <c r="S721" s="34"/>
      <c r="U721" s="34"/>
    </row>
    <row r="722" spans="3:21" x14ac:dyDescent="0.2">
      <c r="C722" s="34"/>
      <c r="D722" s="34"/>
      <c r="E722" s="34"/>
      <c r="F722" s="34"/>
      <c r="G722" s="34"/>
      <c r="H722" s="34"/>
      <c r="I722" s="34"/>
      <c r="J722" s="34"/>
      <c r="K722" s="34"/>
      <c r="L722" s="34"/>
      <c r="M722" s="34"/>
      <c r="N722" s="34"/>
      <c r="O722" s="34"/>
      <c r="P722" s="34"/>
      <c r="Q722" s="34"/>
      <c r="R722" s="34"/>
      <c r="S722" s="34"/>
      <c r="U722" s="34"/>
    </row>
    <row r="723" spans="3:21" x14ac:dyDescent="0.2">
      <c r="C723" s="34"/>
      <c r="D723" s="34"/>
      <c r="E723" s="34"/>
      <c r="F723" s="34"/>
      <c r="G723" s="34"/>
      <c r="H723" s="34"/>
      <c r="I723" s="34"/>
      <c r="J723" s="34"/>
      <c r="K723" s="34"/>
      <c r="L723" s="34"/>
      <c r="M723" s="34"/>
      <c r="N723" s="34"/>
      <c r="O723" s="34"/>
      <c r="P723" s="34"/>
      <c r="Q723" s="34"/>
      <c r="R723" s="34"/>
      <c r="S723" s="34"/>
      <c r="U723" s="34"/>
    </row>
    <row r="724" spans="3:21" x14ac:dyDescent="0.2">
      <c r="C724" s="34"/>
      <c r="D724" s="34"/>
      <c r="E724" s="34"/>
      <c r="F724" s="34"/>
      <c r="G724" s="34"/>
      <c r="H724" s="34"/>
      <c r="I724" s="34"/>
      <c r="J724" s="34"/>
      <c r="K724" s="34"/>
      <c r="L724" s="34"/>
      <c r="M724" s="34"/>
      <c r="N724" s="34"/>
      <c r="O724" s="34"/>
      <c r="P724" s="34"/>
      <c r="Q724" s="34"/>
      <c r="R724" s="34"/>
      <c r="S724" s="34"/>
      <c r="U724" s="34"/>
    </row>
    <row r="725" spans="3:21" x14ac:dyDescent="0.2">
      <c r="C725" s="34"/>
      <c r="D725" s="34"/>
      <c r="E725" s="34"/>
      <c r="F725" s="34"/>
      <c r="G725" s="34"/>
      <c r="H725" s="34"/>
      <c r="I725" s="34"/>
      <c r="J725" s="34"/>
      <c r="K725" s="34"/>
      <c r="L725" s="34"/>
      <c r="M725" s="34"/>
      <c r="N725" s="34"/>
      <c r="O725" s="34"/>
      <c r="P725" s="34"/>
      <c r="Q725" s="34"/>
      <c r="R725" s="34"/>
      <c r="S725" s="34"/>
      <c r="U725" s="34"/>
    </row>
    <row r="726" spans="3:21" x14ac:dyDescent="0.2">
      <c r="C726" s="34"/>
      <c r="D726" s="34"/>
      <c r="E726" s="34"/>
      <c r="F726" s="34"/>
      <c r="G726" s="34"/>
      <c r="H726" s="34"/>
      <c r="I726" s="34"/>
      <c r="J726" s="34"/>
      <c r="K726" s="34"/>
      <c r="L726" s="34"/>
      <c r="M726" s="34"/>
      <c r="N726" s="34"/>
      <c r="O726" s="34"/>
      <c r="P726" s="34"/>
      <c r="Q726" s="34"/>
      <c r="R726" s="34"/>
      <c r="S726" s="34"/>
      <c r="U726" s="34"/>
    </row>
    <row r="727" spans="3:21" x14ac:dyDescent="0.2">
      <c r="C727" s="34"/>
      <c r="D727" s="34"/>
      <c r="E727" s="34"/>
      <c r="F727" s="34"/>
      <c r="G727" s="34"/>
      <c r="H727" s="34"/>
      <c r="I727" s="34"/>
      <c r="J727" s="34"/>
      <c r="K727" s="34"/>
      <c r="L727" s="34"/>
      <c r="M727" s="34"/>
      <c r="N727" s="34"/>
      <c r="O727" s="34"/>
      <c r="P727" s="34"/>
      <c r="Q727" s="34"/>
      <c r="R727" s="34"/>
      <c r="S727" s="34"/>
      <c r="U727" s="34"/>
    </row>
    <row r="728" spans="3:21" x14ac:dyDescent="0.2">
      <c r="C728" s="34"/>
      <c r="D728" s="34"/>
      <c r="E728" s="34"/>
      <c r="F728" s="34"/>
      <c r="G728" s="34"/>
      <c r="H728" s="34"/>
      <c r="I728" s="34"/>
      <c r="J728" s="34"/>
      <c r="K728" s="34"/>
      <c r="L728" s="34"/>
      <c r="M728" s="34"/>
      <c r="N728" s="34"/>
      <c r="O728" s="34"/>
      <c r="P728" s="34"/>
      <c r="Q728" s="34"/>
      <c r="R728" s="34"/>
      <c r="S728" s="34"/>
      <c r="U728" s="34"/>
    </row>
    <row r="729" spans="3:21" x14ac:dyDescent="0.2">
      <c r="C729" s="34"/>
      <c r="D729" s="34"/>
      <c r="E729" s="34"/>
      <c r="F729" s="34"/>
      <c r="G729" s="34"/>
      <c r="H729" s="34"/>
      <c r="I729" s="34"/>
      <c r="J729" s="34"/>
      <c r="K729" s="34"/>
      <c r="L729" s="34"/>
      <c r="M729" s="34"/>
      <c r="N729" s="34"/>
      <c r="O729" s="34"/>
      <c r="P729" s="34"/>
      <c r="Q729" s="34"/>
      <c r="R729" s="34"/>
      <c r="S729" s="34"/>
      <c r="U729" s="34"/>
    </row>
    <row r="730" spans="3:21" x14ac:dyDescent="0.2">
      <c r="C730" s="34"/>
      <c r="D730" s="34"/>
      <c r="E730" s="34"/>
      <c r="F730" s="34"/>
      <c r="G730" s="34"/>
      <c r="H730" s="34"/>
      <c r="I730" s="34"/>
      <c r="J730" s="34"/>
      <c r="K730" s="34"/>
      <c r="L730" s="34"/>
      <c r="M730" s="34"/>
      <c r="N730" s="34"/>
      <c r="O730" s="34"/>
      <c r="P730" s="34"/>
      <c r="Q730" s="34"/>
      <c r="R730" s="34"/>
      <c r="S730" s="34"/>
      <c r="U730" s="34"/>
    </row>
    <row r="731" spans="3:21" x14ac:dyDescent="0.2">
      <c r="C731" s="34"/>
      <c r="D731" s="34"/>
      <c r="E731" s="34"/>
      <c r="F731" s="34"/>
      <c r="G731" s="34"/>
      <c r="H731" s="34"/>
      <c r="I731" s="34"/>
      <c r="J731" s="34"/>
      <c r="K731" s="34"/>
      <c r="L731" s="34"/>
      <c r="M731" s="34"/>
      <c r="N731" s="34"/>
      <c r="O731" s="34"/>
      <c r="P731" s="34"/>
      <c r="Q731" s="34"/>
      <c r="R731" s="34"/>
      <c r="S731" s="34"/>
      <c r="U731" s="34"/>
    </row>
    <row r="732" spans="3:21" x14ac:dyDescent="0.2">
      <c r="C732" s="34"/>
      <c r="D732" s="34"/>
      <c r="E732" s="34"/>
      <c r="F732" s="34"/>
      <c r="G732" s="34"/>
      <c r="H732" s="34"/>
      <c r="I732" s="34"/>
      <c r="J732" s="34"/>
      <c r="K732" s="34"/>
      <c r="L732" s="34"/>
      <c r="M732" s="34"/>
      <c r="N732" s="34"/>
      <c r="O732" s="34"/>
      <c r="P732" s="34"/>
      <c r="Q732" s="34"/>
      <c r="R732" s="34"/>
      <c r="S732" s="34"/>
      <c r="U732" s="34"/>
    </row>
  </sheetData>
  <sheetProtection algorithmName="SHA-512" hashValue="N9ar66vvUTfbSYe4d8mlxauLkGKB/2EFqiAl0SflDToaHO5MqUhVxwu2aB4++ra9uJmcOZdMeKflUahCGZxRhA==" saltValue="etDnW+CqeJ6GFkbiAIZwiw==" spinCount="100000" sheet="1" formatCells="0" formatColumns="0" formatRows="0" insertColumns="0" insertRows="0" insertHyperlinks="0" deleteColumns="0" deleteRows="0" sort="0" autoFilter="0" pivotTables="0"/>
  <mergeCells count="49">
    <mergeCell ref="D239:D247"/>
    <mergeCell ref="D257:D265"/>
    <mergeCell ref="D248:D256"/>
    <mergeCell ref="D203:D211"/>
    <mergeCell ref="D212:D220"/>
    <mergeCell ref="D221:D229"/>
    <mergeCell ref="D230:D238"/>
    <mergeCell ref="D158:D166"/>
    <mergeCell ref="D167:D175"/>
    <mergeCell ref="D176:D184"/>
    <mergeCell ref="D185:D193"/>
    <mergeCell ref="D194:D202"/>
    <mergeCell ref="D113:D121"/>
    <mergeCell ref="D122:D130"/>
    <mergeCell ref="D131:D139"/>
    <mergeCell ref="D140:D148"/>
    <mergeCell ref="D149:D157"/>
    <mergeCell ref="D86:D94"/>
    <mergeCell ref="D95:D103"/>
    <mergeCell ref="D50:D58"/>
    <mergeCell ref="D59:D67"/>
    <mergeCell ref="D104:D112"/>
    <mergeCell ref="D77:D85"/>
    <mergeCell ref="C1:I1"/>
    <mergeCell ref="J1:T1"/>
    <mergeCell ref="C2:I2"/>
    <mergeCell ref="J2:T2"/>
    <mergeCell ref="C3:C4"/>
    <mergeCell ref="F3:F4"/>
    <mergeCell ref="H3:I3"/>
    <mergeCell ref="E3:E4"/>
    <mergeCell ref="L3:M3"/>
    <mergeCell ref="J3:K3"/>
    <mergeCell ref="D266:D274"/>
    <mergeCell ref="R273:T273"/>
    <mergeCell ref="R268:T268"/>
    <mergeCell ref="A3:A4"/>
    <mergeCell ref="D3:D4"/>
    <mergeCell ref="N3:O3"/>
    <mergeCell ref="P3:Q3"/>
    <mergeCell ref="R3:S3"/>
    <mergeCell ref="T3:T4"/>
    <mergeCell ref="D5:D13"/>
    <mergeCell ref="D14:D22"/>
    <mergeCell ref="D23:D31"/>
    <mergeCell ref="D32:D40"/>
    <mergeCell ref="B3:B4"/>
    <mergeCell ref="D41:D49"/>
    <mergeCell ref="D68:D76"/>
  </mergeCells>
  <pageMargins left="0.28999999999999998" right="0.31" top="0.38" bottom="0.75" header="0.37" footer="0.3"/>
  <pageSetup paperSize="9" orientation="landscape" r:id="rId1"/>
  <ignoredErrors>
    <ignoredError sqref="R25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BX1121"/>
  <sheetViews>
    <sheetView tabSelected="1" zoomScale="85" zoomScaleNormal="85" zoomScaleSheetLayoutView="100" zoomScalePageLayoutView="85" workbookViewId="0">
      <pane xSplit="4" ySplit="2" topLeftCell="E1111" activePane="bottomRight" state="frozen"/>
      <selection pane="topRight" activeCell="E1" sqref="E1"/>
      <selection pane="bottomLeft" activeCell="A3" sqref="A3"/>
      <selection pane="bottomRight" activeCell="J1126" sqref="J1126"/>
    </sheetView>
  </sheetViews>
  <sheetFormatPr defaultRowHeight="12.75" x14ac:dyDescent="0.2"/>
  <cols>
    <col min="1" max="1" width="4.5703125" style="18" hidden="1" customWidth="1"/>
    <col min="2" max="2" width="4.85546875" style="18" hidden="1" customWidth="1"/>
    <col min="3" max="3" width="4.5703125" style="18" hidden="1" customWidth="1"/>
    <col min="4" max="4" width="6" style="9" customWidth="1"/>
    <col min="5" max="5" width="8.42578125" style="9" customWidth="1"/>
    <col min="6" max="6" width="15.42578125" style="16" customWidth="1"/>
    <col min="7" max="7" width="7" style="10" customWidth="1"/>
    <col min="8" max="8" width="10.85546875" style="13" hidden="1" customWidth="1"/>
    <col min="9" max="10" width="5.28515625" style="9" customWidth="1"/>
    <col min="11" max="11" width="7" style="9" customWidth="1"/>
    <col min="12" max="12" width="3.7109375" style="9" customWidth="1"/>
    <col min="13" max="13" width="4.5703125" style="9" customWidth="1"/>
    <col min="14" max="15" width="5.28515625" style="9" customWidth="1"/>
    <col min="16" max="16" width="5.140625" style="9" customWidth="1"/>
    <col min="17" max="17" width="5.85546875" style="13" customWidth="1"/>
    <col min="18" max="18" width="4.5703125" style="13" customWidth="1"/>
    <col min="19" max="26" width="5.140625" style="9" hidden="1" customWidth="1"/>
    <col min="27" max="28" width="5.140625" style="13" hidden="1" customWidth="1"/>
    <col min="29" max="29" width="9" style="9" hidden="1" customWidth="1"/>
    <col min="30" max="30" width="5.140625" style="13" customWidth="1"/>
    <col min="31" max="32" width="21.7109375" style="11" hidden="1" customWidth="1"/>
    <col min="33" max="34" width="21.7109375" style="12" hidden="1" customWidth="1"/>
    <col min="35" max="35" width="6.7109375" style="11" customWidth="1"/>
    <col min="36" max="36" width="21.7109375" style="11" hidden="1" customWidth="1"/>
    <col min="37" max="37" width="12.5703125" style="18" hidden="1" customWidth="1"/>
    <col min="38" max="38" width="6.140625" style="18" hidden="1" customWidth="1"/>
    <col min="39" max="39" width="21.7109375" style="9" hidden="1" customWidth="1"/>
    <col min="40" max="40" width="26.5703125" style="18" hidden="1" customWidth="1"/>
    <col min="41" max="43" width="21.7109375" style="18" hidden="1" customWidth="1"/>
    <col min="44" max="44" width="21.7109375" style="18" customWidth="1"/>
    <col min="45" max="45" width="21.7109375" style="18" hidden="1" customWidth="1"/>
    <col min="46" max="89" width="21.7109375" style="18" customWidth="1"/>
    <col min="90" max="114" width="9.140625" style="18" customWidth="1"/>
    <col min="115" max="16384" width="9.140625" style="18"/>
  </cols>
  <sheetData>
    <row r="1" spans="1:76" s="17" customFormat="1" ht="18.75" customHeight="1" x14ac:dyDescent="0.2">
      <c r="A1" s="362" t="s">
        <v>1299</v>
      </c>
      <c r="B1" s="363" t="s">
        <v>1464</v>
      </c>
      <c r="C1" s="365" t="s">
        <v>1280</v>
      </c>
      <c r="D1" s="368" t="s">
        <v>1465</v>
      </c>
      <c r="E1" s="369" t="s">
        <v>275</v>
      </c>
      <c r="F1" s="369" t="s">
        <v>306</v>
      </c>
      <c r="G1" s="369" t="s">
        <v>307</v>
      </c>
      <c r="H1" s="370" t="s">
        <v>302</v>
      </c>
      <c r="I1" s="367" t="s">
        <v>1519</v>
      </c>
      <c r="J1" s="367"/>
      <c r="K1" s="367" t="s">
        <v>1520</v>
      </c>
      <c r="L1" s="367"/>
      <c r="M1" s="367" t="s">
        <v>1521</v>
      </c>
      <c r="N1" s="367"/>
      <c r="O1" s="367" t="s">
        <v>1522</v>
      </c>
      <c r="P1" s="367"/>
      <c r="Q1" s="367" t="s">
        <v>1523</v>
      </c>
      <c r="R1" s="367"/>
      <c r="S1" s="367" t="s">
        <v>1552</v>
      </c>
      <c r="T1" s="367"/>
      <c r="U1" s="367" t="s">
        <v>1553</v>
      </c>
      <c r="V1" s="367"/>
      <c r="W1" s="367" t="s">
        <v>1554</v>
      </c>
      <c r="X1" s="367"/>
      <c r="Y1" s="367" t="s">
        <v>1555</v>
      </c>
      <c r="Z1" s="367"/>
      <c r="AA1" s="367" t="s">
        <v>1556</v>
      </c>
      <c r="AB1" s="367"/>
      <c r="AC1" s="376" t="s">
        <v>1490</v>
      </c>
      <c r="AD1" s="369" t="s">
        <v>305</v>
      </c>
      <c r="AE1" s="371" t="s">
        <v>303</v>
      </c>
      <c r="AF1" s="371" t="s">
        <v>1501</v>
      </c>
      <c r="AG1" s="371" t="s">
        <v>906</v>
      </c>
      <c r="AH1" s="371" t="s">
        <v>1518</v>
      </c>
      <c r="AI1" s="369" t="s">
        <v>274</v>
      </c>
      <c r="AJ1" s="371" t="s">
        <v>308</v>
      </c>
      <c r="AK1" s="371" t="s">
        <v>309</v>
      </c>
      <c r="AL1" s="372" t="s">
        <v>1488</v>
      </c>
      <c r="AM1" s="373" t="s">
        <v>2105</v>
      </c>
      <c r="AN1" s="377" t="s">
        <v>314</v>
      </c>
      <c r="AO1" s="373" t="s">
        <v>315</v>
      </c>
      <c r="AP1" s="373" t="s">
        <v>316</v>
      </c>
      <c r="AQ1" s="373" t="s">
        <v>316</v>
      </c>
      <c r="AR1" s="362" t="s">
        <v>1466</v>
      </c>
      <c r="AS1" s="375" t="s">
        <v>2113</v>
      </c>
    </row>
    <row r="2" spans="1:76" s="17" customFormat="1" ht="44.25" customHeight="1" x14ac:dyDescent="0.2">
      <c r="A2" s="362"/>
      <c r="B2" s="364"/>
      <c r="C2" s="366"/>
      <c r="D2" s="368"/>
      <c r="E2" s="369"/>
      <c r="F2" s="369"/>
      <c r="G2" s="369"/>
      <c r="H2" s="370"/>
      <c r="I2" s="49" t="s">
        <v>1524</v>
      </c>
      <c r="J2" s="49" t="s">
        <v>1466</v>
      </c>
      <c r="K2" s="49" t="s">
        <v>1524</v>
      </c>
      <c r="L2" s="49" t="s">
        <v>1466</v>
      </c>
      <c r="M2" s="49" t="s">
        <v>1524</v>
      </c>
      <c r="N2" s="49" t="s">
        <v>1466</v>
      </c>
      <c r="O2" s="49" t="s">
        <v>1524</v>
      </c>
      <c r="P2" s="49" t="s">
        <v>1466</v>
      </c>
      <c r="Q2" s="49" t="s">
        <v>1524</v>
      </c>
      <c r="R2" s="49" t="s">
        <v>1466</v>
      </c>
      <c r="S2" s="49" t="s">
        <v>1524</v>
      </c>
      <c r="T2" s="49" t="s">
        <v>1466</v>
      </c>
      <c r="U2" s="49" t="s">
        <v>1524</v>
      </c>
      <c r="V2" s="49" t="s">
        <v>1466</v>
      </c>
      <c r="W2" s="49" t="s">
        <v>1524</v>
      </c>
      <c r="X2" s="49" t="s">
        <v>1466</v>
      </c>
      <c r="Y2" s="49" t="s">
        <v>1524</v>
      </c>
      <c r="Z2" s="49" t="s">
        <v>1466</v>
      </c>
      <c r="AA2" s="49" t="s">
        <v>1524</v>
      </c>
      <c r="AB2" s="49" t="s">
        <v>1466</v>
      </c>
      <c r="AC2" s="376"/>
      <c r="AD2" s="369"/>
      <c r="AE2" s="371"/>
      <c r="AF2" s="371"/>
      <c r="AG2" s="371"/>
      <c r="AH2" s="371"/>
      <c r="AI2" s="369"/>
      <c r="AJ2" s="371"/>
      <c r="AK2" s="371"/>
      <c r="AL2" s="372"/>
      <c r="AM2" s="374"/>
      <c r="AN2" s="377"/>
      <c r="AO2" s="374"/>
      <c r="AP2" s="374"/>
      <c r="AQ2" s="374"/>
      <c r="AR2" s="362"/>
      <c r="AS2" s="375"/>
    </row>
    <row r="3" spans="1:76" s="4" customFormat="1" ht="21.95" customHeight="1" x14ac:dyDescent="0.25">
      <c r="A3" s="44">
        <v>8</v>
      </c>
      <c r="B3" s="44">
        <v>13</v>
      </c>
      <c r="C3" s="50" t="s">
        <v>1766</v>
      </c>
      <c r="D3" s="119">
        <f>IF(D2&gt;='Phan phong'!$I$6,1,D2+1)</f>
        <v>1</v>
      </c>
      <c r="E3" s="120">
        <v>290001</v>
      </c>
      <c r="F3" s="121" t="s">
        <v>2036</v>
      </c>
      <c r="G3" s="122" t="s">
        <v>576</v>
      </c>
      <c r="H3" s="123">
        <v>36991</v>
      </c>
      <c r="I3" s="124"/>
      <c r="J3" s="124"/>
      <c r="K3" s="124"/>
      <c r="L3" s="124"/>
      <c r="M3" s="124"/>
      <c r="N3" s="124"/>
      <c r="O3" s="124"/>
      <c r="P3" s="124"/>
      <c r="Q3" s="125"/>
      <c r="R3" s="126"/>
      <c r="S3" s="124"/>
      <c r="T3" s="124"/>
      <c r="U3" s="124"/>
      <c r="V3" s="124"/>
      <c r="W3" s="124"/>
      <c r="X3" s="124"/>
      <c r="Y3" s="124"/>
      <c r="Z3" s="124"/>
      <c r="AA3" s="125"/>
      <c r="AB3" s="126"/>
      <c r="AC3" s="127">
        <f>SUM(I3,K3,M3,O3)</f>
        <v>0</v>
      </c>
      <c r="AD3" s="128" t="s">
        <v>5</v>
      </c>
      <c r="AE3" s="128" t="s">
        <v>163</v>
      </c>
      <c r="AF3" s="129"/>
      <c r="AG3" s="129"/>
      <c r="AH3" s="130"/>
      <c r="AI3" s="131">
        <v>1</v>
      </c>
      <c r="AJ3" s="132" t="str">
        <f t="shared" ref="AJ3:AJ12" si="0">LEFT(RIGHT(AE3,3),2)</f>
        <v>TN</v>
      </c>
      <c r="AK3" s="133"/>
      <c r="AL3" s="134" t="str">
        <f t="shared" ref="AL3:AL66" si="1">IF(AK3&lt;&gt;"",AK3,AJ3)</f>
        <v>TN</v>
      </c>
      <c r="AM3" s="119">
        <v>916</v>
      </c>
      <c r="AN3" s="135">
        <f t="shared" ref="AN3:AN66" si="2">IF(LEFT(AE3,2)="11",1,IF(LEFT(AE3,2)="12",2,0))</f>
        <v>0</v>
      </c>
      <c r="AO3" s="135" t="str">
        <f t="shared" ref="AO3:AO66" si="3">LEFT(AD3,2)&amp;RIGHT(AD3,1)</f>
        <v>105</v>
      </c>
      <c r="AP3" s="135" t="str">
        <f t="shared" ref="AP3:AP66" si="4">LEFT(AD3,2)</f>
        <v>10</v>
      </c>
      <c r="AQ3" s="135" t="str">
        <f t="shared" ref="AQ3:AQ66" si="5">RIGHT(AP3,1)</f>
        <v>0</v>
      </c>
      <c r="AR3" s="136"/>
      <c r="AS3" s="137">
        <v>3</v>
      </c>
      <c r="AT3" s="137"/>
      <c r="AU3" s="161"/>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row>
    <row r="4" spans="1:76" s="4" customFormat="1" ht="21.95" customHeight="1" x14ac:dyDescent="0.25">
      <c r="A4" s="43">
        <v>1</v>
      </c>
      <c r="B4" s="43">
        <v>12</v>
      </c>
      <c r="C4" s="19" t="s">
        <v>1071</v>
      </c>
      <c r="D4" s="119">
        <f>IF(AND(AS4=AS3,AL4=AL3),IF(AL4="TN",IF(AS3=3,IF(D3&lt;'Phan phong'!$I$9,D3+1,1),IF(D3&lt;'Phan phong'!$I$10,D3+1,1)),IF(AS3=3,IF(D3&lt;'Phan phong'!$P$9,D3+1,1),IF(D3&lt;'Phan phong'!$P$10,D3+1,1))),1)</f>
        <v>2</v>
      </c>
      <c r="E4" s="138">
        <v>290002</v>
      </c>
      <c r="F4" s="139" t="s">
        <v>362</v>
      </c>
      <c r="G4" s="140" t="s">
        <v>23</v>
      </c>
      <c r="H4" s="141" t="s">
        <v>728</v>
      </c>
      <c r="I4" s="142"/>
      <c r="J4" s="142"/>
      <c r="K4" s="124"/>
      <c r="L4" s="124"/>
      <c r="M4" s="124"/>
      <c r="N4" s="124"/>
      <c r="O4" s="124"/>
      <c r="P4" s="124"/>
      <c r="Q4" s="142"/>
      <c r="R4" s="126"/>
      <c r="S4" s="142"/>
      <c r="T4" s="142"/>
      <c r="U4" s="124"/>
      <c r="V4" s="124"/>
      <c r="W4" s="124"/>
      <c r="X4" s="124"/>
      <c r="Y4" s="124"/>
      <c r="Z4" s="124"/>
      <c r="AA4" s="142"/>
      <c r="AB4" s="126"/>
      <c r="AC4" s="127">
        <f>SUM(I4,K4,M4,O4,Q4)</f>
        <v>0</v>
      </c>
      <c r="AD4" s="143" t="s">
        <v>12</v>
      </c>
      <c r="AE4" s="143" t="s">
        <v>1282</v>
      </c>
      <c r="AF4" s="129"/>
      <c r="AG4" s="129"/>
      <c r="AH4" s="144"/>
      <c r="AI4" s="131">
        <f t="shared" ref="AI4:AI67" si="6">IF($D4=1,AI3+1,AI3)</f>
        <v>1</v>
      </c>
      <c r="AJ4" s="132" t="str">
        <f t="shared" si="0"/>
        <v>TN</v>
      </c>
      <c r="AK4" s="133"/>
      <c r="AL4" s="134" t="str">
        <f t="shared" si="1"/>
        <v>TN</v>
      </c>
      <c r="AM4" s="119">
        <v>168</v>
      </c>
      <c r="AN4" s="135">
        <f t="shared" si="2"/>
        <v>1</v>
      </c>
      <c r="AO4" s="135" t="str">
        <f t="shared" si="3"/>
        <v>115</v>
      </c>
      <c r="AP4" s="135" t="str">
        <f t="shared" si="4"/>
        <v>11</v>
      </c>
      <c r="AQ4" s="135" t="str">
        <f t="shared" si="5"/>
        <v>1</v>
      </c>
      <c r="AR4" s="136"/>
      <c r="AS4" s="137">
        <v>3</v>
      </c>
      <c r="AT4" s="145"/>
      <c r="AU4" s="145"/>
    </row>
    <row r="5" spans="1:76" s="4" customFormat="1" ht="21.95" customHeight="1" x14ac:dyDescent="0.2">
      <c r="A5" s="43">
        <v>11</v>
      </c>
      <c r="B5" s="43">
        <v>11</v>
      </c>
      <c r="C5" s="19" t="s">
        <v>931</v>
      </c>
      <c r="D5" s="119">
        <f>IF(AND(AS5=AS4,AL5=AL4),IF(AL5="TN",IF(AS4=3,IF(D4&lt;'Phan phong'!$I$9,D4+1,1),IF(D4&lt;'Phan phong'!$I$10,D4+1,1)),IF(AS4=3,IF(D4&lt;'Phan phong'!$P$9,D4+1,1),IF(D4&lt;'Phan phong'!$P$10,D4+1,1))),1)</f>
        <v>3</v>
      </c>
      <c r="E5" s="120">
        <v>290003</v>
      </c>
      <c r="F5" s="139" t="s">
        <v>362</v>
      </c>
      <c r="G5" s="140" t="s">
        <v>23</v>
      </c>
      <c r="H5" s="141" t="s">
        <v>692</v>
      </c>
      <c r="I5" s="142"/>
      <c r="J5" s="142"/>
      <c r="K5" s="124"/>
      <c r="L5" s="124"/>
      <c r="M5" s="124"/>
      <c r="N5" s="124"/>
      <c r="O5" s="124"/>
      <c r="P5" s="124"/>
      <c r="Q5" s="142"/>
      <c r="R5" s="126"/>
      <c r="S5" s="142"/>
      <c r="T5" s="142"/>
      <c r="U5" s="124"/>
      <c r="V5" s="124"/>
      <c r="W5" s="124"/>
      <c r="X5" s="124"/>
      <c r="Y5" s="124"/>
      <c r="Z5" s="124"/>
      <c r="AA5" s="142"/>
      <c r="AB5" s="126"/>
      <c r="AC5" s="127">
        <f>SUM(I5,K5,M5,O5,Q5)</f>
        <v>0</v>
      </c>
      <c r="AD5" s="143" t="s">
        <v>16</v>
      </c>
      <c r="AE5" s="143" t="s">
        <v>162</v>
      </c>
      <c r="AF5" s="129"/>
      <c r="AG5" s="129"/>
      <c r="AH5" s="144"/>
      <c r="AI5" s="131">
        <f t="shared" si="6"/>
        <v>1</v>
      </c>
      <c r="AJ5" s="132" t="str">
        <f t="shared" si="0"/>
        <v>TN</v>
      </c>
      <c r="AK5" s="133"/>
      <c r="AL5" s="134" t="str">
        <f t="shared" si="1"/>
        <v>TN</v>
      </c>
      <c r="AM5" s="119">
        <v>253</v>
      </c>
      <c r="AN5" s="135">
        <f t="shared" si="2"/>
        <v>1</v>
      </c>
      <c r="AO5" s="135" t="str">
        <f t="shared" si="3"/>
        <v>117</v>
      </c>
      <c r="AP5" s="135" t="str">
        <f t="shared" si="4"/>
        <v>11</v>
      </c>
      <c r="AQ5" s="135" t="str">
        <f t="shared" si="5"/>
        <v>1</v>
      </c>
      <c r="AR5" s="146"/>
      <c r="AS5" s="137">
        <v>3</v>
      </c>
      <c r="AT5" s="145"/>
      <c r="AU5" s="137"/>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row>
    <row r="6" spans="1:76" s="4" customFormat="1" ht="21.95" customHeight="1" x14ac:dyDescent="0.2">
      <c r="A6" s="43">
        <v>33</v>
      </c>
      <c r="B6" s="43">
        <v>33</v>
      </c>
      <c r="C6" s="19" t="s">
        <v>1014</v>
      </c>
      <c r="D6" s="119">
        <f>IF(AND(AS6=AS5,AL6=AL5),IF(AL6="TN",IF(AS5=3,IF(D5&lt;'Phan phong'!$I$9,D5+1,1),IF(D5&lt;'Phan phong'!$I$10,D5+1,1)),IF(AS5=3,IF(D5&lt;'Phan phong'!$P$9,D5+1,1),IF(D5&lt;'Phan phong'!$P$10,D5+1,1))),1)</f>
        <v>4</v>
      </c>
      <c r="E6" s="138">
        <v>290004</v>
      </c>
      <c r="F6" s="139" t="s">
        <v>463</v>
      </c>
      <c r="G6" s="140" t="s">
        <v>23</v>
      </c>
      <c r="H6" s="141" t="s">
        <v>764</v>
      </c>
      <c r="I6" s="142"/>
      <c r="J6" s="142"/>
      <c r="K6" s="124"/>
      <c r="L6" s="124"/>
      <c r="M6" s="124"/>
      <c r="N6" s="124"/>
      <c r="O6" s="124"/>
      <c r="P6" s="124"/>
      <c r="Q6" s="142"/>
      <c r="R6" s="147"/>
      <c r="S6" s="142"/>
      <c r="T6" s="142"/>
      <c r="U6" s="124"/>
      <c r="V6" s="124"/>
      <c r="W6" s="124"/>
      <c r="X6" s="124"/>
      <c r="Y6" s="124"/>
      <c r="Z6" s="124"/>
      <c r="AA6" s="142"/>
      <c r="AB6" s="147"/>
      <c r="AC6" s="127">
        <f>SUM(I6,K6,M6,O6,Q6)</f>
        <v>0</v>
      </c>
      <c r="AD6" s="143" t="s">
        <v>16</v>
      </c>
      <c r="AE6" s="143" t="s">
        <v>162</v>
      </c>
      <c r="AF6" s="129"/>
      <c r="AG6" s="129"/>
      <c r="AH6" s="144"/>
      <c r="AI6" s="131">
        <f t="shared" si="6"/>
        <v>1</v>
      </c>
      <c r="AJ6" s="132" t="str">
        <f t="shared" si="0"/>
        <v>TN</v>
      </c>
      <c r="AK6" s="133"/>
      <c r="AL6" s="134" t="str">
        <f t="shared" si="1"/>
        <v>TN</v>
      </c>
      <c r="AM6" s="119">
        <v>255</v>
      </c>
      <c r="AN6" s="135">
        <f t="shared" si="2"/>
        <v>1</v>
      </c>
      <c r="AO6" s="135" t="str">
        <f t="shared" si="3"/>
        <v>117</v>
      </c>
      <c r="AP6" s="135" t="str">
        <f t="shared" si="4"/>
        <v>11</v>
      </c>
      <c r="AQ6" s="135" t="str">
        <f t="shared" si="5"/>
        <v>1</v>
      </c>
      <c r="AR6" s="148"/>
      <c r="AS6" s="137">
        <v>3</v>
      </c>
      <c r="AT6" s="149"/>
      <c r="AU6" s="149"/>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row>
    <row r="7" spans="1:76" s="4" customFormat="1" ht="21.95" customHeight="1" x14ac:dyDescent="0.25">
      <c r="A7" s="43">
        <v>21</v>
      </c>
      <c r="B7" s="44">
        <v>31</v>
      </c>
      <c r="C7" s="50"/>
      <c r="D7" s="119">
        <f>IF(AND(AS7=AS6,AL7=AL6),IF(AL7="TN",IF(AS6=3,IF(D6&lt;'Phan phong'!$I$9,D6+1,1),IF(D6&lt;'Phan phong'!$I$10,D6+1,1)),IF(AS6=3,IF(D6&lt;'Phan phong'!$P$9,D6+1,1),IF(D6&lt;'Phan phong'!$P$10,D6+1,1))),1)</f>
        <v>5</v>
      </c>
      <c r="E7" s="120">
        <v>290005</v>
      </c>
      <c r="F7" s="121" t="s">
        <v>373</v>
      </c>
      <c r="G7" s="122" t="s">
        <v>23</v>
      </c>
      <c r="H7" s="123">
        <v>37036</v>
      </c>
      <c r="I7" s="124"/>
      <c r="J7" s="124"/>
      <c r="K7" s="124"/>
      <c r="L7" s="124"/>
      <c r="M7" s="124"/>
      <c r="N7" s="124"/>
      <c r="O7" s="124"/>
      <c r="P7" s="124"/>
      <c r="Q7" s="125"/>
      <c r="R7" s="126"/>
      <c r="S7" s="124"/>
      <c r="T7" s="124"/>
      <c r="U7" s="124"/>
      <c r="V7" s="124"/>
      <c r="W7" s="124"/>
      <c r="X7" s="124"/>
      <c r="Y7" s="124"/>
      <c r="Z7" s="124"/>
      <c r="AA7" s="125"/>
      <c r="AB7" s="126"/>
      <c r="AC7" s="127">
        <f>SUM(I7,K7,M7,O7)</f>
        <v>0</v>
      </c>
      <c r="AD7" s="128" t="s">
        <v>164</v>
      </c>
      <c r="AE7" s="128" t="s">
        <v>163</v>
      </c>
      <c r="AF7" s="129"/>
      <c r="AG7" s="129"/>
      <c r="AH7" s="130"/>
      <c r="AI7" s="131">
        <f t="shared" si="6"/>
        <v>1</v>
      </c>
      <c r="AJ7" s="132" t="str">
        <f t="shared" si="0"/>
        <v>TN</v>
      </c>
      <c r="AK7" s="133"/>
      <c r="AL7" s="134" t="str">
        <f t="shared" si="1"/>
        <v>TN</v>
      </c>
      <c r="AM7" s="119">
        <v>1118</v>
      </c>
      <c r="AN7" s="135">
        <f t="shared" si="2"/>
        <v>0</v>
      </c>
      <c r="AO7" s="135" t="str">
        <f t="shared" si="3"/>
        <v>109</v>
      </c>
      <c r="AP7" s="135" t="str">
        <f t="shared" si="4"/>
        <v>10</v>
      </c>
      <c r="AQ7" s="135" t="str">
        <f t="shared" si="5"/>
        <v>0</v>
      </c>
      <c r="AR7" s="136"/>
      <c r="AS7" s="137">
        <v>3</v>
      </c>
      <c r="AT7" s="137"/>
      <c r="AU7" s="161"/>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row>
    <row r="8" spans="1:76" s="4" customFormat="1" ht="21.95" customHeight="1" x14ac:dyDescent="0.25">
      <c r="A8" s="43">
        <v>26</v>
      </c>
      <c r="B8" s="44">
        <v>9</v>
      </c>
      <c r="C8" s="50" t="s">
        <v>1937</v>
      </c>
      <c r="D8" s="119">
        <f>IF(AND(AS8=AS7,AL8=AL7),IF(AL8="TN",IF(AS7=3,IF(D7&lt;'Phan phong'!$I$9,D7+1,1),IF(D7&lt;'Phan phong'!$I$10,D7+1,1)),IF(AS7=3,IF(D7&lt;'Phan phong'!$P$9,D7+1,1),IF(D7&lt;'Phan phong'!$P$10,D7+1,1))),1)</f>
        <v>6</v>
      </c>
      <c r="E8" s="138">
        <v>290006</v>
      </c>
      <c r="F8" s="121" t="s">
        <v>2098</v>
      </c>
      <c r="G8" s="122" t="s">
        <v>23</v>
      </c>
      <c r="H8" s="123">
        <v>36893</v>
      </c>
      <c r="I8" s="124"/>
      <c r="J8" s="124"/>
      <c r="K8" s="124"/>
      <c r="L8" s="124"/>
      <c r="M8" s="124"/>
      <c r="N8" s="124"/>
      <c r="O8" s="124"/>
      <c r="P8" s="124"/>
      <c r="Q8" s="125"/>
      <c r="R8" s="126"/>
      <c r="S8" s="124"/>
      <c r="T8" s="124"/>
      <c r="U8" s="124"/>
      <c r="V8" s="124"/>
      <c r="W8" s="124"/>
      <c r="X8" s="124"/>
      <c r="Y8" s="124"/>
      <c r="Z8" s="124"/>
      <c r="AA8" s="125"/>
      <c r="AB8" s="126"/>
      <c r="AC8" s="127">
        <f>SUM(I8,K8,M8,O8)</f>
        <v>0</v>
      </c>
      <c r="AD8" s="128" t="s">
        <v>164</v>
      </c>
      <c r="AE8" s="128" t="s">
        <v>163</v>
      </c>
      <c r="AF8" s="129"/>
      <c r="AG8" s="129"/>
      <c r="AH8" s="130"/>
      <c r="AI8" s="131">
        <f t="shared" si="6"/>
        <v>1</v>
      </c>
      <c r="AJ8" s="132" t="str">
        <f t="shared" si="0"/>
        <v>TN</v>
      </c>
      <c r="AK8" s="133"/>
      <c r="AL8" s="134" t="str">
        <f t="shared" si="1"/>
        <v>TN</v>
      </c>
      <c r="AM8" s="119">
        <v>1095</v>
      </c>
      <c r="AN8" s="135">
        <f t="shared" si="2"/>
        <v>0</v>
      </c>
      <c r="AO8" s="135" t="str">
        <f t="shared" si="3"/>
        <v>109</v>
      </c>
      <c r="AP8" s="135" t="str">
        <f t="shared" si="4"/>
        <v>10</v>
      </c>
      <c r="AQ8" s="135" t="str">
        <f t="shared" si="5"/>
        <v>0</v>
      </c>
      <c r="AR8" s="136"/>
      <c r="AS8" s="137">
        <v>3</v>
      </c>
      <c r="AT8" s="137"/>
      <c r="AU8" s="161"/>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row>
    <row r="9" spans="1:76" s="4" customFormat="1" ht="21.95" customHeight="1" x14ac:dyDescent="0.25">
      <c r="A9" s="42"/>
      <c r="B9" s="43"/>
      <c r="C9" s="50" t="s">
        <v>1585</v>
      </c>
      <c r="D9" s="119">
        <f>IF(AND(AS9=AS8,AL9=AL8),IF(AL9="TN",IF(AS8=3,IF(D8&lt;'Phan phong'!$I$9,D8+1,1),IF(D8&lt;'Phan phong'!$I$10,D8+1,1)),IF(AS8=3,IF(D8&lt;'Phan phong'!$P$9,D8+1,1),IF(D8&lt;'Phan phong'!$P$10,D8+1,1))),1)</f>
        <v>7</v>
      </c>
      <c r="E9" s="120">
        <v>290007</v>
      </c>
      <c r="F9" s="121" t="s">
        <v>1966</v>
      </c>
      <c r="G9" s="150" t="s">
        <v>23</v>
      </c>
      <c r="H9" s="151"/>
      <c r="I9" s="142"/>
      <c r="J9" s="142"/>
      <c r="K9" s="124"/>
      <c r="L9" s="124"/>
      <c r="M9" s="124"/>
      <c r="N9" s="124"/>
      <c r="O9" s="124"/>
      <c r="P9" s="124"/>
      <c r="Q9" s="142"/>
      <c r="R9" s="152"/>
      <c r="S9" s="142"/>
      <c r="T9" s="142"/>
      <c r="U9" s="124"/>
      <c r="V9" s="124"/>
      <c r="W9" s="124"/>
      <c r="X9" s="124"/>
      <c r="Y9" s="124"/>
      <c r="Z9" s="124"/>
      <c r="AA9" s="142"/>
      <c r="AB9" s="152"/>
      <c r="AC9" s="127"/>
      <c r="AD9" s="128" t="s">
        <v>1</v>
      </c>
      <c r="AE9" s="128" t="s">
        <v>163</v>
      </c>
      <c r="AF9" s="129"/>
      <c r="AG9" s="129"/>
      <c r="AH9" s="153"/>
      <c r="AI9" s="131">
        <f t="shared" si="6"/>
        <v>1</v>
      </c>
      <c r="AJ9" s="132" t="str">
        <f t="shared" si="0"/>
        <v>TN</v>
      </c>
      <c r="AK9" s="154"/>
      <c r="AL9" s="134" t="str">
        <f t="shared" si="1"/>
        <v>TN</v>
      </c>
      <c r="AM9" s="119">
        <v>735</v>
      </c>
      <c r="AN9" s="135">
        <f t="shared" si="2"/>
        <v>0</v>
      </c>
      <c r="AO9" s="135" t="str">
        <f t="shared" si="3"/>
        <v>101</v>
      </c>
      <c r="AP9" s="135" t="str">
        <f t="shared" si="4"/>
        <v>10</v>
      </c>
      <c r="AQ9" s="135" t="str">
        <f t="shared" si="5"/>
        <v>0</v>
      </c>
      <c r="AR9" s="155"/>
      <c r="AS9" s="137">
        <v>3</v>
      </c>
      <c r="AT9" s="156"/>
      <c r="AU9" s="145"/>
    </row>
    <row r="10" spans="1:76" s="4" customFormat="1" ht="21.95" customHeight="1" x14ac:dyDescent="0.25">
      <c r="A10" s="42"/>
      <c r="B10" s="43"/>
      <c r="C10" s="50" t="s">
        <v>1627</v>
      </c>
      <c r="D10" s="119">
        <f>IF(AND(AS10=AS9,AL10=AL9),IF(AL10="TN",IF(AS9=3,IF(D9&lt;'Phan phong'!$I$9,D9+1,1),IF(D9&lt;'Phan phong'!$I$10,D9+1,1)),IF(AS9=3,IF(D9&lt;'Phan phong'!$P$9,D9+1,1),IF(D9&lt;'Phan phong'!$P$10,D9+1,1))),1)</f>
        <v>8</v>
      </c>
      <c r="E10" s="138">
        <v>290008</v>
      </c>
      <c r="F10" s="157" t="s">
        <v>401</v>
      </c>
      <c r="G10" s="158" t="s">
        <v>23</v>
      </c>
      <c r="H10" s="151"/>
      <c r="I10" s="142"/>
      <c r="J10" s="142"/>
      <c r="K10" s="124"/>
      <c r="L10" s="124"/>
      <c r="M10" s="124"/>
      <c r="N10" s="124"/>
      <c r="O10" s="124"/>
      <c r="P10" s="124"/>
      <c r="Q10" s="142"/>
      <c r="R10" s="152"/>
      <c r="S10" s="159"/>
      <c r="T10" s="142"/>
      <c r="U10" s="124"/>
      <c r="V10" s="124"/>
      <c r="W10" s="124"/>
      <c r="X10" s="124"/>
      <c r="Y10" s="124"/>
      <c r="Z10" s="124"/>
      <c r="AA10" s="142"/>
      <c r="AB10" s="152"/>
      <c r="AC10" s="127"/>
      <c r="AD10" s="128" t="s">
        <v>2</v>
      </c>
      <c r="AE10" s="128" t="s">
        <v>163</v>
      </c>
      <c r="AF10" s="129"/>
      <c r="AG10" s="129"/>
      <c r="AH10" s="153"/>
      <c r="AI10" s="131">
        <f t="shared" si="6"/>
        <v>1</v>
      </c>
      <c r="AJ10" s="132" t="str">
        <f t="shared" si="0"/>
        <v>TN</v>
      </c>
      <c r="AK10" s="154"/>
      <c r="AL10" s="134" t="str">
        <f t="shared" si="1"/>
        <v>TN</v>
      </c>
      <c r="AM10" s="119">
        <v>777</v>
      </c>
      <c r="AN10" s="135">
        <f t="shared" si="2"/>
        <v>0</v>
      </c>
      <c r="AO10" s="135" t="str">
        <f t="shared" si="3"/>
        <v>102</v>
      </c>
      <c r="AP10" s="135" t="str">
        <f t="shared" si="4"/>
        <v>10</v>
      </c>
      <c r="AQ10" s="135" t="str">
        <f t="shared" si="5"/>
        <v>0</v>
      </c>
      <c r="AR10" s="155"/>
      <c r="AS10" s="137">
        <v>3</v>
      </c>
      <c r="AT10" s="156"/>
      <c r="AU10" s="145"/>
    </row>
    <row r="11" spans="1:76" s="4" customFormat="1" ht="21.95" customHeight="1" x14ac:dyDescent="0.25">
      <c r="A11" s="44">
        <v>32</v>
      </c>
      <c r="B11" s="44">
        <v>29</v>
      </c>
      <c r="C11" s="50" t="s">
        <v>1833</v>
      </c>
      <c r="D11" s="119">
        <f>IF(AND(AS11=AS10,AL11=AL10),IF(AL11="TN",IF(AS10=3,IF(D10&lt;'Phan phong'!$I$9,D10+1,1),IF(D10&lt;'Phan phong'!$I$10,D10+1,1)),IF(AS10=3,IF(D10&lt;'Phan phong'!$P$9,D10+1,1),IF(D10&lt;'Phan phong'!$P$10,D10+1,1))),1)</f>
        <v>9</v>
      </c>
      <c r="E11" s="120">
        <v>290009</v>
      </c>
      <c r="F11" s="121" t="s">
        <v>634</v>
      </c>
      <c r="G11" s="122" t="s">
        <v>23</v>
      </c>
      <c r="H11" s="123">
        <v>37088</v>
      </c>
      <c r="I11" s="124"/>
      <c r="J11" s="124"/>
      <c r="K11" s="124"/>
      <c r="L11" s="124"/>
      <c r="M11" s="124"/>
      <c r="N11" s="124"/>
      <c r="O11" s="124"/>
      <c r="P11" s="124"/>
      <c r="Q11" s="125"/>
      <c r="R11" s="126"/>
      <c r="S11" s="124"/>
      <c r="T11" s="124"/>
      <c r="U11" s="124"/>
      <c r="V11" s="124"/>
      <c r="W11" s="124"/>
      <c r="X11" s="124"/>
      <c r="Y11" s="124"/>
      <c r="Z11" s="124"/>
      <c r="AA11" s="125"/>
      <c r="AB11" s="126"/>
      <c r="AC11" s="127">
        <f>SUM(I11,K11,M11,O11)</f>
        <v>0</v>
      </c>
      <c r="AD11" s="128" t="s">
        <v>8</v>
      </c>
      <c r="AE11" s="128" t="s">
        <v>163</v>
      </c>
      <c r="AF11" s="129"/>
      <c r="AG11" s="129"/>
      <c r="AH11" s="130"/>
      <c r="AI11" s="131">
        <f t="shared" si="6"/>
        <v>1</v>
      </c>
      <c r="AJ11" s="132" t="str">
        <f t="shared" si="0"/>
        <v>TN</v>
      </c>
      <c r="AK11" s="133"/>
      <c r="AL11" s="134" t="str">
        <f t="shared" si="1"/>
        <v>TN</v>
      </c>
      <c r="AM11" s="119">
        <v>987</v>
      </c>
      <c r="AN11" s="135">
        <f t="shared" si="2"/>
        <v>0</v>
      </c>
      <c r="AO11" s="135" t="str">
        <f t="shared" si="3"/>
        <v>107</v>
      </c>
      <c r="AP11" s="135" t="str">
        <f t="shared" si="4"/>
        <v>10</v>
      </c>
      <c r="AQ11" s="135" t="str">
        <f t="shared" si="5"/>
        <v>0</v>
      </c>
      <c r="AR11" s="136"/>
      <c r="AS11" s="137">
        <v>3</v>
      </c>
      <c r="AT11" s="137"/>
      <c r="AU11" s="161"/>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row>
    <row r="12" spans="1:76" s="4" customFormat="1" ht="21.95" customHeight="1" x14ac:dyDescent="0.25">
      <c r="A12" s="43">
        <v>42</v>
      </c>
      <c r="B12" s="43">
        <v>43</v>
      </c>
      <c r="C12" s="19" t="s">
        <v>936</v>
      </c>
      <c r="D12" s="119">
        <f>IF(AND(AS12=AS11,AL12=AL11),IF(AL12="TN",IF(AS11=3,IF(D11&lt;'Phan phong'!$I$9,D11+1,1),IF(D11&lt;'Phan phong'!$I$10,D11+1,1)),IF(AS11=3,IF(D11&lt;'Phan phong'!$P$9,D11+1,1),IF(D11&lt;'Phan phong'!$P$10,D11+1,1))),1)</f>
        <v>10</v>
      </c>
      <c r="E12" s="138">
        <v>290010</v>
      </c>
      <c r="F12" s="139" t="s">
        <v>370</v>
      </c>
      <c r="G12" s="140" t="s">
        <v>23</v>
      </c>
      <c r="H12" s="141" t="s">
        <v>697</v>
      </c>
      <c r="I12" s="142"/>
      <c r="J12" s="142"/>
      <c r="K12" s="124"/>
      <c r="L12" s="124"/>
      <c r="M12" s="124"/>
      <c r="N12" s="124"/>
      <c r="O12" s="124"/>
      <c r="P12" s="124"/>
      <c r="Q12" s="142"/>
      <c r="R12" s="126"/>
      <c r="S12" s="142"/>
      <c r="T12" s="142"/>
      <c r="U12" s="124"/>
      <c r="V12" s="124"/>
      <c r="W12" s="124"/>
      <c r="X12" s="124"/>
      <c r="Y12" s="124"/>
      <c r="Z12" s="124"/>
      <c r="AA12" s="142"/>
      <c r="AB12" s="126"/>
      <c r="AC12" s="127">
        <f>SUM(I12,K12,M12,O12,Q12)</f>
        <v>0</v>
      </c>
      <c r="AD12" s="143" t="s">
        <v>16</v>
      </c>
      <c r="AE12" s="143" t="s">
        <v>162</v>
      </c>
      <c r="AF12" s="129"/>
      <c r="AG12" s="129"/>
      <c r="AH12" s="144"/>
      <c r="AI12" s="131">
        <f t="shared" si="6"/>
        <v>1</v>
      </c>
      <c r="AJ12" s="132" t="str">
        <f t="shared" si="0"/>
        <v>TN</v>
      </c>
      <c r="AK12" s="133"/>
      <c r="AL12" s="134" t="str">
        <f t="shared" si="1"/>
        <v>TN</v>
      </c>
      <c r="AM12" s="119">
        <v>256</v>
      </c>
      <c r="AN12" s="135">
        <f t="shared" si="2"/>
        <v>1</v>
      </c>
      <c r="AO12" s="135" t="str">
        <f t="shared" si="3"/>
        <v>117</v>
      </c>
      <c r="AP12" s="135" t="str">
        <f t="shared" si="4"/>
        <v>11</v>
      </c>
      <c r="AQ12" s="135" t="str">
        <f t="shared" si="5"/>
        <v>1</v>
      </c>
      <c r="AR12" s="136"/>
      <c r="AS12" s="137">
        <v>3</v>
      </c>
      <c r="AT12" s="145"/>
      <c r="AU12" s="145"/>
    </row>
    <row r="13" spans="1:76" s="4" customFormat="1" ht="21.95" customHeight="1" x14ac:dyDescent="0.25">
      <c r="A13" s="44">
        <v>26</v>
      </c>
      <c r="B13" s="44">
        <v>21</v>
      </c>
      <c r="C13" s="50"/>
      <c r="D13" s="119">
        <f>IF(AND(AS13=AS12,AL13=AL12),IF(AL13="TN",IF(AS12=3,IF(D12&lt;'Phan phong'!$I$9,D12+1,1),IF(D12&lt;'Phan phong'!$I$10,D12+1,1)),IF(AS12=3,IF(D12&lt;'Phan phong'!$P$9,D12+1,1),IF(D12&lt;'Phan phong'!$P$10,D12+1,1))),1)</f>
        <v>11</v>
      </c>
      <c r="E13" s="120">
        <v>290011</v>
      </c>
      <c r="F13" s="121" t="s">
        <v>479</v>
      </c>
      <c r="G13" s="122" t="s">
        <v>23</v>
      </c>
      <c r="H13" s="123">
        <v>37194</v>
      </c>
      <c r="I13" s="124"/>
      <c r="J13" s="124"/>
      <c r="K13" s="124"/>
      <c r="L13" s="124"/>
      <c r="M13" s="124"/>
      <c r="N13" s="124"/>
      <c r="O13" s="124"/>
      <c r="P13" s="124"/>
      <c r="Q13" s="125"/>
      <c r="R13" s="126"/>
      <c r="S13" s="124"/>
      <c r="T13" s="124"/>
      <c r="U13" s="124"/>
      <c r="V13" s="124"/>
      <c r="W13" s="124"/>
      <c r="X13" s="124"/>
      <c r="Y13" s="124"/>
      <c r="Z13" s="124"/>
      <c r="AA13" s="125"/>
      <c r="AB13" s="126"/>
      <c r="AC13" s="127">
        <f>SUM(I13,K13,M13,O13)</f>
        <v>0</v>
      </c>
      <c r="AD13" s="128" t="s">
        <v>9</v>
      </c>
      <c r="AE13" s="128"/>
      <c r="AF13" s="129"/>
      <c r="AG13" s="129"/>
      <c r="AH13" s="130"/>
      <c r="AI13" s="131">
        <f t="shared" si="6"/>
        <v>1</v>
      </c>
      <c r="AJ13" s="132" t="s">
        <v>272</v>
      </c>
      <c r="AK13" s="133" t="s">
        <v>163</v>
      </c>
      <c r="AL13" s="134" t="str">
        <f t="shared" si="1"/>
        <v>TN</v>
      </c>
      <c r="AM13" s="119">
        <v>1072</v>
      </c>
      <c r="AN13" s="135">
        <f t="shared" si="2"/>
        <v>0</v>
      </c>
      <c r="AO13" s="135" t="str">
        <f t="shared" si="3"/>
        <v>108</v>
      </c>
      <c r="AP13" s="135" t="str">
        <f t="shared" si="4"/>
        <v>10</v>
      </c>
      <c r="AQ13" s="135" t="str">
        <f t="shared" si="5"/>
        <v>0</v>
      </c>
      <c r="AR13" s="136"/>
      <c r="AS13" s="137">
        <v>3</v>
      </c>
      <c r="AT13" s="161"/>
      <c r="AU13" s="161"/>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row>
    <row r="14" spans="1:76" s="4" customFormat="1" ht="21.95" customHeight="1" x14ac:dyDescent="0.25">
      <c r="A14" s="43">
        <v>7</v>
      </c>
      <c r="B14" s="44">
        <v>5</v>
      </c>
      <c r="C14" s="50" t="s">
        <v>1912</v>
      </c>
      <c r="D14" s="119">
        <f>IF(AND(AS14=AS13,AL14=AL13),IF(AL14="TN",IF(AS13=3,IF(D13&lt;'Phan phong'!$I$9,D13+1,1),IF(D13&lt;'Phan phong'!$I$10,D13+1,1)),IF(AS13=3,IF(D13&lt;'Phan phong'!$P$9,D13+1,1),IF(D13&lt;'Phan phong'!$P$10,D13+1,1))),1)</f>
        <v>12</v>
      </c>
      <c r="E14" s="138">
        <v>290012</v>
      </c>
      <c r="F14" s="121" t="s">
        <v>509</v>
      </c>
      <c r="G14" s="122" t="s">
        <v>23</v>
      </c>
      <c r="H14" s="123">
        <v>37105</v>
      </c>
      <c r="I14" s="124"/>
      <c r="J14" s="124"/>
      <c r="K14" s="124"/>
      <c r="L14" s="124"/>
      <c r="M14" s="124"/>
      <c r="N14" s="124"/>
      <c r="O14" s="124"/>
      <c r="P14" s="124"/>
      <c r="Q14" s="125"/>
      <c r="R14" s="126"/>
      <c r="S14" s="124"/>
      <c r="T14" s="124"/>
      <c r="U14" s="124"/>
      <c r="V14" s="124"/>
      <c r="W14" s="124"/>
      <c r="X14" s="124"/>
      <c r="Y14" s="124"/>
      <c r="Z14" s="124"/>
      <c r="AA14" s="125"/>
      <c r="AB14" s="126"/>
      <c r="AC14" s="127">
        <f>SUM(I14,K14,M14,O14)</f>
        <v>0</v>
      </c>
      <c r="AD14" s="128" t="s">
        <v>9</v>
      </c>
      <c r="AE14" s="128" t="s">
        <v>163</v>
      </c>
      <c r="AF14" s="129"/>
      <c r="AG14" s="129"/>
      <c r="AH14" s="130"/>
      <c r="AI14" s="131">
        <f t="shared" si="6"/>
        <v>1</v>
      </c>
      <c r="AJ14" s="132" t="str">
        <f t="shared" ref="AJ14:AJ77" si="7">LEFT(RIGHT(AE14,3),2)</f>
        <v>TN</v>
      </c>
      <c r="AK14" s="133"/>
      <c r="AL14" s="134" t="str">
        <f t="shared" si="1"/>
        <v>TN</v>
      </c>
      <c r="AM14" s="119">
        <v>1068</v>
      </c>
      <c r="AN14" s="135">
        <f t="shared" si="2"/>
        <v>0</v>
      </c>
      <c r="AO14" s="135" t="str">
        <f t="shared" si="3"/>
        <v>108</v>
      </c>
      <c r="AP14" s="135" t="str">
        <f t="shared" si="4"/>
        <v>10</v>
      </c>
      <c r="AQ14" s="135" t="str">
        <f t="shared" si="5"/>
        <v>0</v>
      </c>
      <c r="AR14" s="136"/>
      <c r="AS14" s="137">
        <v>3</v>
      </c>
      <c r="AT14" s="137"/>
      <c r="AU14" s="161"/>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row>
    <row r="15" spans="1:76" s="4" customFormat="1" ht="21.95" customHeight="1" x14ac:dyDescent="0.2">
      <c r="A15" s="43">
        <v>36</v>
      </c>
      <c r="B15" s="43">
        <v>36</v>
      </c>
      <c r="C15" s="19" t="s">
        <v>918</v>
      </c>
      <c r="D15" s="119">
        <f>IF(AND(AS15=AS14,AL15=AL14),IF(AL15="TN",IF(AS14=3,IF(D14&lt;'Phan phong'!$I$9,D14+1,1),IF(D14&lt;'Phan phong'!$I$10,D14+1,1)),IF(AS14=3,IF(D14&lt;'Phan phong'!$P$9,D14+1,1),IF(D14&lt;'Phan phong'!$P$10,D14+1,1))),1)</f>
        <v>13</v>
      </c>
      <c r="E15" s="120">
        <v>290013</v>
      </c>
      <c r="F15" s="139" t="s">
        <v>330</v>
      </c>
      <c r="G15" s="140" t="s">
        <v>23</v>
      </c>
      <c r="H15" s="141" t="s">
        <v>679</v>
      </c>
      <c r="I15" s="142"/>
      <c r="J15" s="142"/>
      <c r="K15" s="124"/>
      <c r="L15" s="124"/>
      <c r="M15" s="124"/>
      <c r="N15" s="124"/>
      <c r="O15" s="124"/>
      <c r="P15" s="124"/>
      <c r="Q15" s="142"/>
      <c r="R15" s="126"/>
      <c r="S15" s="142"/>
      <c r="T15" s="142"/>
      <c r="U15" s="124"/>
      <c r="V15" s="124"/>
      <c r="W15" s="124"/>
      <c r="X15" s="124"/>
      <c r="Y15" s="124"/>
      <c r="Z15" s="124"/>
      <c r="AA15" s="142"/>
      <c r="AB15" s="126"/>
      <c r="AC15" s="127">
        <f>SUM(I15,K15,M15,O15,Q15)</f>
        <v>0</v>
      </c>
      <c r="AD15" s="143" t="s">
        <v>15</v>
      </c>
      <c r="AE15" s="143" t="s">
        <v>166</v>
      </c>
      <c r="AF15" s="129"/>
      <c r="AG15" s="129"/>
      <c r="AH15" s="153"/>
      <c r="AI15" s="131">
        <f t="shared" si="6"/>
        <v>1</v>
      </c>
      <c r="AJ15" s="132" t="str">
        <f t="shared" si="7"/>
        <v>TN</v>
      </c>
      <c r="AK15" s="133"/>
      <c r="AL15" s="134" t="str">
        <f t="shared" si="1"/>
        <v>TN</v>
      </c>
      <c r="AM15" s="119">
        <v>209</v>
      </c>
      <c r="AN15" s="135">
        <f t="shared" si="2"/>
        <v>1</v>
      </c>
      <c r="AO15" s="135" t="str">
        <f t="shared" si="3"/>
        <v>116</v>
      </c>
      <c r="AP15" s="135" t="str">
        <f t="shared" si="4"/>
        <v>11</v>
      </c>
      <c r="AQ15" s="135" t="str">
        <f t="shared" si="5"/>
        <v>1</v>
      </c>
      <c r="AR15" s="160"/>
      <c r="AS15" s="137">
        <v>3</v>
      </c>
      <c r="AT15" s="137"/>
      <c r="AU15" s="145"/>
    </row>
    <row r="16" spans="1:76" s="4" customFormat="1" ht="21.95" customHeight="1" x14ac:dyDescent="0.25">
      <c r="A16" s="42"/>
      <c r="B16" s="43"/>
      <c r="C16" s="50" t="s">
        <v>1616</v>
      </c>
      <c r="D16" s="119">
        <f>IF(AND(AS16=AS15,AL16=AL15),IF(AL16="TN",IF(AS15=3,IF(D15&lt;'Phan phong'!$I$9,D15+1,1),IF(D15&lt;'Phan phong'!$I$10,D15+1,1)),IF(AS15=3,IF(D15&lt;'Phan phong'!$P$9,D15+1,1),IF(D15&lt;'Phan phong'!$P$10,D15+1,1))),1)</f>
        <v>14</v>
      </c>
      <c r="E16" s="138">
        <v>290014</v>
      </c>
      <c r="F16" s="121" t="s">
        <v>589</v>
      </c>
      <c r="G16" s="150" t="s">
        <v>23</v>
      </c>
      <c r="H16" s="151"/>
      <c r="I16" s="142"/>
      <c r="J16" s="142"/>
      <c r="K16" s="124"/>
      <c r="L16" s="124"/>
      <c r="M16" s="124"/>
      <c r="N16" s="124"/>
      <c r="O16" s="124"/>
      <c r="P16" s="124"/>
      <c r="Q16" s="142"/>
      <c r="R16" s="152"/>
      <c r="S16" s="142"/>
      <c r="T16" s="142"/>
      <c r="U16" s="124"/>
      <c r="V16" s="124"/>
      <c r="W16" s="124"/>
      <c r="X16" s="124"/>
      <c r="Y16" s="124"/>
      <c r="Z16" s="124"/>
      <c r="AA16" s="142"/>
      <c r="AB16" s="152"/>
      <c r="AC16" s="127"/>
      <c r="AD16" s="128" t="s">
        <v>2</v>
      </c>
      <c r="AE16" s="128" t="s">
        <v>163</v>
      </c>
      <c r="AF16" s="129"/>
      <c r="AG16" s="129"/>
      <c r="AH16" s="153"/>
      <c r="AI16" s="131">
        <f t="shared" si="6"/>
        <v>1</v>
      </c>
      <c r="AJ16" s="132" t="str">
        <f t="shared" si="7"/>
        <v>TN</v>
      </c>
      <c r="AK16" s="154"/>
      <c r="AL16" s="134" t="str">
        <f t="shared" si="1"/>
        <v>TN</v>
      </c>
      <c r="AM16" s="119">
        <v>766</v>
      </c>
      <c r="AN16" s="135">
        <f t="shared" si="2"/>
        <v>0</v>
      </c>
      <c r="AO16" s="135" t="str">
        <f t="shared" si="3"/>
        <v>102</v>
      </c>
      <c r="AP16" s="135" t="str">
        <f t="shared" si="4"/>
        <v>10</v>
      </c>
      <c r="AQ16" s="135" t="str">
        <f t="shared" si="5"/>
        <v>0</v>
      </c>
      <c r="AR16" s="155"/>
      <c r="AS16" s="137">
        <v>3</v>
      </c>
      <c r="AT16" s="156"/>
      <c r="AU16" s="145"/>
    </row>
    <row r="17" spans="1:76" s="4" customFormat="1" ht="21.95" customHeight="1" x14ac:dyDescent="0.25">
      <c r="A17" s="43">
        <v>35</v>
      </c>
      <c r="B17" s="44">
        <v>24</v>
      </c>
      <c r="C17" s="50" t="s">
        <v>1785</v>
      </c>
      <c r="D17" s="119">
        <f>IF(AND(AS17=AS16,AL17=AL16),IF(AL17="TN",IF(AS16=3,IF(D16&lt;'Phan phong'!$I$9,D16+1,1),IF(D16&lt;'Phan phong'!$I$10,D16+1,1)),IF(AS16=3,IF(D16&lt;'Phan phong'!$P$9,D16+1,1),IF(D16&lt;'Phan phong'!$P$10,D16+1,1))),1)</f>
        <v>15</v>
      </c>
      <c r="E17" s="120">
        <v>290015</v>
      </c>
      <c r="F17" s="121" t="s">
        <v>589</v>
      </c>
      <c r="G17" s="122" t="s">
        <v>23</v>
      </c>
      <c r="H17" s="123">
        <v>36897</v>
      </c>
      <c r="I17" s="124"/>
      <c r="J17" s="124"/>
      <c r="K17" s="124"/>
      <c r="L17" s="124"/>
      <c r="M17" s="124"/>
      <c r="N17" s="124"/>
      <c r="O17" s="124"/>
      <c r="P17" s="124"/>
      <c r="Q17" s="125"/>
      <c r="R17" s="126"/>
      <c r="S17" s="124"/>
      <c r="T17" s="124"/>
      <c r="U17" s="124"/>
      <c r="V17" s="124"/>
      <c r="W17" s="124"/>
      <c r="X17" s="124"/>
      <c r="Y17" s="124"/>
      <c r="Z17" s="124"/>
      <c r="AA17" s="125"/>
      <c r="AB17" s="126"/>
      <c r="AC17" s="127">
        <f>SUM(I17,K17,M17,O17)</f>
        <v>0</v>
      </c>
      <c r="AD17" s="128" t="s">
        <v>7</v>
      </c>
      <c r="AE17" s="128" t="s">
        <v>163</v>
      </c>
      <c r="AF17" s="129"/>
      <c r="AG17" s="129"/>
      <c r="AH17" s="130"/>
      <c r="AI17" s="131">
        <f t="shared" si="6"/>
        <v>1</v>
      </c>
      <c r="AJ17" s="132" t="str">
        <f t="shared" si="7"/>
        <v>TN</v>
      </c>
      <c r="AK17" s="133"/>
      <c r="AL17" s="134" t="str">
        <f t="shared" si="1"/>
        <v>TN</v>
      </c>
      <c r="AM17" s="119">
        <v>936</v>
      </c>
      <c r="AN17" s="135">
        <f t="shared" si="2"/>
        <v>0</v>
      </c>
      <c r="AO17" s="135" t="str">
        <f t="shared" si="3"/>
        <v>106</v>
      </c>
      <c r="AP17" s="135" t="str">
        <f t="shared" si="4"/>
        <v>10</v>
      </c>
      <c r="AQ17" s="135" t="str">
        <f t="shared" si="5"/>
        <v>0</v>
      </c>
      <c r="AR17" s="136"/>
      <c r="AS17" s="137">
        <v>3</v>
      </c>
      <c r="AT17" s="137"/>
      <c r="AU17" s="161"/>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row>
    <row r="18" spans="1:76" s="4" customFormat="1" ht="21.95" customHeight="1" x14ac:dyDescent="0.25">
      <c r="A18" s="43">
        <v>35</v>
      </c>
      <c r="B18" s="44">
        <v>14</v>
      </c>
      <c r="C18" s="50" t="s">
        <v>1841</v>
      </c>
      <c r="D18" s="119">
        <f>IF(AND(AS18=AS17,AL18=AL17),IF(AL18="TN",IF(AS17=3,IF(D17&lt;'Phan phong'!$I$9,D17+1,1),IF(D17&lt;'Phan phong'!$I$10,D17+1,1)),IF(AS17=3,IF(D17&lt;'Phan phong'!$P$9,D17+1,1),IF(D17&lt;'Phan phong'!$P$10,D17+1,1))),1)</f>
        <v>16</v>
      </c>
      <c r="E18" s="138">
        <v>290016</v>
      </c>
      <c r="F18" s="121" t="s">
        <v>589</v>
      </c>
      <c r="G18" s="122" t="s">
        <v>23</v>
      </c>
      <c r="H18" s="123">
        <v>36985</v>
      </c>
      <c r="I18" s="124"/>
      <c r="J18" s="124"/>
      <c r="K18" s="124"/>
      <c r="L18" s="124"/>
      <c r="M18" s="124"/>
      <c r="N18" s="124"/>
      <c r="O18" s="124"/>
      <c r="P18" s="124"/>
      <c r="Q18" s="125"/>
      <c r="R18" s="126"/>
      <c r="S18" s="124"/>
      <c r="T18" s="124"/>
      <c r="U18" s="124"/>
      <c r="V18" s="124"/>
      <c r="W18" s="124"/>
      <c r="X18" s="124"/>
      <c r="Y18" s="124"/>
      <c r="Z18" s="124"/>
      <c r="AA18" s="125"/>
      <c r="AB18" s="126"/>
      <c r="AC18" s="127">
        <f>SUM(I18,K18,M18,O18)</f>
        <v>0</v>
      </c>
      <c r="AD18" s="128" t="s">
        <v>8</v>
      </c>
      <c r="AE18" s="128" t="s">
        <v>163</v>
      </c>
      <c r="AF18" s="129"/>
      <c r="AG18" s="129"/>
      <c r="AH18" s="130"/>
      <c r="AI18" s="131">
        <f t="shared" si="6"/>
        <v>1</v>
      </c>
      <c r="AJ18" s="132" t="str">
        <f t="shared" si="7"/>
        <v>TN</v>
      </c>
      <c r="AK18" s="133"/>
      <c r="AL18" s="134" t="str">
        <f t="shared" si="1"/>
        <v>TN</v>
      </c>
      <c r="AM18" s="119">
        <v>995</v>
      </c>
      <c r="AN18" s="135">
        <f t="shared" si="2"/>
        <v>0</v>
      </c>
      <c r="AO18" s="135" t="str">
        <f t="shared" si="3"/>
        <v>107</v>
      </c>
      <c r="AP18" s="135" t="str">
        <f t="shared" si="4"/>
        <v>10</v>
      </c>
      <c r="AQ18" s="135" t="str">
        <f t="shared" si="5"/>
        <v>0</v>
      </c>
      <c r="AR18" s="136"/>
      <c r="AS18" s="137">
        <v>3</v>
      </c>
      <c r="AT18" s="161"/>
      <c r="AU18" s="161"/>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row>
    <row r="19" spans="1:76" s="4" customFormat="1" ht="21.95" customHeight="1" x14ac:dyDescent="0.2">
      <c r="A19" s="43">
        <v>2</v>
      </c>
      <c r="B19" s="43">
        <v>34</v>
      </c>
      <c r="C19" s="19" t="s">
        <v>1107</v>
      </c>
      <c r="D19" s="119">
        <f>IF(AND(AS19=AS18,AL19=AL18),IF(AL19="TN",IF(AS18=3,IF(D18&lt;'Phan phong'!$I$9,D18+1,1),IF(D18&lt;'Phan phong'!$I$10,D18+1,1)),IF(AS18=3,IF(D18&lt;'Phan phong'!$P$9,D18+1,1),IF(D18&lt;'Phan phong'!$P$10,D18+1,1))),1)</f>
        <v>17</v>
      </c>
      <c r="E19" s="120">
        <v>290017</v>
      </c>
      <c r="F19" s="139" t="s">
        <v>541</v>
      </c>
      <c r="G19" s="140" t="s">
        <v>23</v>
      </c>
      <c r="H19" s="141" t="s">
        <v>728</v>
      </c>
      <c r="I19" s="142"/>
      <c r="J19" s="142"/>
      <c r="K19" s="124"/>
      <c r="L19" s="124"/>
      <c r="M19" s="124"/>
      <c r="N19" s="124"/>
      <c r="O19" s="124"/>
      <c r="P19" s="124"/>
      <c r="Q19" s="142"/>
      <c r="R19" s="126"/>
      <c r="S19" s="142"/>
      <c r="T19" s="142"/>
      <c r="U19" s="124"/>
      <c r="V19" s="124"/>
      <c r="W19" s="124"/>
      <c r="X19" s="124"/>
      <c r="Y19" s="124"/>
      <c r="Z19" s="124"/>
      <c r="AA19" s="142"/>
      <c r="AB19" s="126"/>
      <c r="AC19" s="127">
        <f>SUM(I19,K19,M19,O19,Q19)</f>
        <v>0</v>
      </c>
      <c r="AD19" s="143" t="s">
        <v>12</v>
      </c>
      <c r="AE19" s="143" t="s">
        <v>1282</v>
      </c>
      <c r="AF19" s="129"/>
      <c r="AG19" s="129"/>
      <c r="AH19" s="144"/>
      <c r="AI19" s="131">
        <f t="shared" si="6"/>
        <v>1</v>
      </c>
      <c r="AJ19" s="132" t="str">
        <f t="shared" si="7"/>
        <v>TN</v>
      </c>
      <c r="AK19" s="133"/>
      <c r="AL19" s="134" t="str">
        <f t="shared" si="1"/>
        <v>TN</v>
      </c>
      <c r="AM19" s="119">
        <v>169</v>
      </c>
      <c r="AN19" s="135">
        <f t="shared" si="2"/>
        <v>1</v>
      </c>
      <c r="AO19" s="135" t="str">
        <f t="shared" si="3"/>
        <v>115</v>
      </c>
      <c r="AP19" s="135" t="str">
        <f t="shared" si="4"/>
        <v>11</v>
      </c>
      <c r="AQ19" s="135" t="str">
        <f t="shared" si="5"/>
        <v>1</v>
      </c>
      <c r="AR19" s="146"/>
      <c r="AS19" s="137">
        <v>3</v>
      </c>
      <c r="AT19" s="137"/>
      <c r="AU19" s="145"/>
    </row>
    <row r="20" spans="1:76" s="4" customFormat="1" ht="21.95" customHeight="1" x14ac:dyDescent="0.25">
      <c r="A20" s="43">
        <v>19</v>
      </c>
      <c r="B20" s="44">
        <v>20</v>
      </c>
      <c r="C20" s="50" t="s">
        <v>1791</v>
      </c>
      <c r="D20" s="119">
        <f>IF(AND(AS20=AS19,AL20=AL19),IF(AL20="TN",IF(AS19=3,IF(D19&lt;'Phan phong'!$I$9,D19+1,1),IF(D19&lt;'Phan phong'!$I$10,D19+1,1)),IF(AS19=3,IF(D19&lt;'Phan phong'!$P$9,D19+1,1),IF(D19&lt;'Phan phong'!$P$10,D19+1,1))),1)</f>
        <v>18</v>
      </c>
      <c r="E20" s="138">
        <v>290018</v>
      </c>
      <c r="F20" s="121" t="s">
        <v>397</v>
      </c>
      <c r="G20" s="122" t="s">
        <v>23</v>
      </c>
      <c r="H20" s="123">
        <v>36949</v>
      </c>
      <c r="I20" s="124"/>
      <c r="J20" s="124"/>
      <c r="K20" s="124"/>
      <c r="L20" s="124"/>
      <c r="M20" s="124"/>
      <c r="N20" s="124"/>
      <c r="O20" s="124"/>
      <c r="P20" s="124"/>
      <c r="Q20" s="125"/>
      <c r="R20" s="126"/>
      <c r="S20" s="124"/>
      <c r="T20" s="124"/>
      <c r="U20" s="124"/>
      <c r="V20" s="124"/>
      <c r="W20" s="124"/>
      <c r="X20" s="124"/>
      <c r="Y20" s="124"/>
      <c r="Z20" s="124"/>
      <c r="AA20" s="125"/>
      <c r="AB20" s="126"/>
      <c r="AC20" s="127">
        <f>SUM(I20,K20,M20,O20)</f>
        <v>0</v>
      </c>
      <c r="AD20" s="128" t="s">
        <v>7</v>
      </c>
      <c r="AE20" s="128" t="s">
        <v>163</v>
      </c>
      <c r="AF20" s="129"/>
      <c r="AG20" s="129"/>
      <c r="AH20" s="130"/>
      <c r="AI20" s="131">
        <f t="shared" si="6"/>
        <v>1</v>
      </c>
      <c r="AJ20" s="132" t="str">
        <f t="shared" si="7"/>
        <v>TN</v>
      </c>
      <c r="AK20" s="133"/>
      <c r="AL20" s="134" t="str">
        <f t="shared" si="1"/>
        <v>TN</v>
      </c>
      <c r="AM20" s="119">
        <v>942</v>
      </c>
      <c r="AN20" s="135">
        <f t="shared" si="2"/>
        <v>0</v>
      </c>
      <c r="AO20" s="135" t="str">
        <f t="shared" si="3"/>
        <v>106</v>
      </c>
      <c r="AP20" s="135" t="str">
        <f t="shared" si="4"/>
        <v>10</v>
      </c>
      <c r="AQ20" s="135" t="str">
        <f t="shared" si="5"/>
        <v>0</v>
      </c>
      <c r="AR20" s="136"/>
      <c r="AS20" s="137">
        <v>3</v>
      </c>
      <c r="AT20" s="161"/>
      <c r="AU20" s="161"/>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row>
    <row r="21" spans="1:76" s="4" customFormat="1" ht="21.95" customHeight="1" x14ac:dyDescent="0.25">
      <c r="A21" s="43">
        <v>16</v>
      </c>
      <c r="B21" s="43">
        <v>16</v>
      </c>
      <c r="C21" s="19" t="s">
        <v>1139</v>
      </c>
      <c r="D21" s="119">
        <f>IF(AND(AS21=AS20,AL21=AL20),IF(AL21="TN",IF(AS20=3,IF(D20&lt;'Phan phong'!$I$9,D20+1,1),IF(D20&lt;'Phan phong'!$I$10,D20+1,1)),IF(AS20=3,IF(D20&lt;'Phan phong'!$P$9,D20+1,1),IF(D20&lt;'Phan phong'!$P$10,D20+1,1))),1)</f>
        <v>19</v>
      </c>
      <c r="E21" s="120">
        <v>290019</v>
      </c>
      <c r="F21" s="139" t="s">
        <v>578</v>
      </c>
      <c r="G21" s="140" t="s">
        <v>23</v>
      </c>
      <c r="H21" s="141" t="s">
        <v>847</v>
      </c>
      <c r="I21" s="142"/>
      <c r="J21" s="142"/>
      <c r="K21" s="124"/>
      <c r="L21" s="124"/>
      <c r="M21" s="124"/>
      <c r="N21" s="124"/>
      <c r="O21" s="124"/>
      <c r="P21" s="124"/>
      <c r="Q21" s="142"/>
      <c r="R21" s="152"/>
      <c r="S21" s="142"/>
      <c r="T21" s="142"/>
      <c r="U21" s="124"/>
      <c r="V21" s="124"/>
      <c r="W21" s="124"/>
      <c r="X21" s="124"/>
      <c r="Y21" s="124"/>
      <c r="Z21" s="124"/>
      <c r="AA21" s="142"/>
      <c r="AB21" s="152"/>
      <c r="AC21" s="127">
        <f>SUM(I21,K21,M21,O21,Q21)</f>
        <v>0</v>
      </c>
      <c r="AD21" s="143" t="s">
        <v>16</v>
      </c>
      <c r="AE21" s="143" t="s">
        <v>162</v>
      </c>
      <c r="AF21" s="129"/>
      <c r="AG21" s="129"/>
      <c r="AH21" s="144"/>
      <c r="AI21" s="131">
        <f t="shared" si="6"/>
        <v>1</v>
      </c>
      <c r="AJ21" s="132" t="str">
        <f t="shared" si="7"/>
        <v>TN</v>
      </c>
      <c r="AK21" s="154"/>
      <c r="AL21" s="134" t="str">
        <f t="shared" si="1"/>
        <v>TN</v>
      </c>
      <c r="AM21" s="119">
        <v>254</v>
      </c>
      <c r="AN21" s="135">
        <f t="shared" si="2"/>
        <v>1</v>
      </c>
      <c r="AO21" s="135" t="str">
        <f t="shared" si="3"/>
        <v>117</v>
      </c>
      <c r="AP21" s="135" t="str">
        <f t="shared" si="4"/>
        <v>11</v>
      </c>
      <c r="AQ21" s="135" t="str">
        <f t="shared" si="5"/>
        <v>1</v>
      </c>
      <c r="AR21" s="155"/>
      <c r="AS21" s="137">
        <v>3</v>
      </c>
      <c r="AT21" s="156"/>
      <c r="AU21" s="145"/>
    </row>
    <row r="22" spans="1:76" s="4" customFormat="1" ht="21.95" customHeight="1" x14ac:dyDescent="0.25">
      <c r="A22" s="42"/>
      <c r="B22" s="43"/>
      <c r="C22" s="50" t="s">
        <v>1600</v>
      </c>
      <c r="D22" s="119">
        <f>IF(AND(AS22=AS21,AL22=AL21),IF(AL22="TN",IF(AS21=3,IF(D21&lt;'Phan phong'!$I$9,D21+1,1),IF(D21&lt;'Phan phong'!$I$10,D21+1,1)),IF(AS21=3,IF(D21&lt;'Phan phong'!$P$9,D21+1,1),IF(D21&lt;'Phan phong'!$P$10,D21+1,1))),1)</f>
        <v>20</v>
      </c>
      <c r="E22" s="138">
        <v>290020</v>
      </c>
      <c r="F22" s="121" t="s">
        <v>416</v>
      </c>
      <c r="G22" s="150" t="s">
        <v>23</v>
      </c>
      <c r="H22" s="151"/>
      <c r="I22" s="142"/>
      <c r="J22" s="142"/>
      <c r="K22" s="124"/>
      <c r="L22" s="124"/>
      <c r="M22" s="124"/>
      <c r="N22" s="124"/>
      <c r="O22" s="124"/>
      <c r="P22" s="124"/>
      <c r="Q22" s="142"/>
      <c r="R22" s="152"/>
      <c r="S22" s="142"/>
      <c r="T22" s="142"/>
      <c r="U22" s="124"/>
      <c r="V22" s="124"/>
      <c r="W22" s="124"/>
      <c r="X22" s="124"/>
      <c r="Y22" s="124"/>
      <c r="Z22" s="124"/>
      <c r="AA22" s="142"/>
      <c r="AB22" s="152"/>
      <c r="AC22" s="127"/>
      <c r="AD22" s="128" t="s">
        <v>1</v>
      </c>
      <c r="AE22" s="128" t="s">
        <v>163</v>
      </c>
      <c r="AF22" s="129"/>
      <c r="AG22" s="129"/>
      <c r="AH22" s="153"/>
      <c r="AI22" s="131">
        <f t="shared" si="6"/>
        <v>1</v>
      </c>
      <c r="AJ22" s="132" t="str">
        <f t="shared" si="7"/>
        <v>TN</v>
      </c>
      <c r="AK22" s="154"/>
      <c r="AL22" s="134" t="str">
        <f t="shared" si="1"/>
        <v>TN</v>
      </c>
      <c r="AM22" s="119">
        <v>750</v>
      </c>
      <c r="AN22" s="135">
        <f t="shared" si="2"/>
        <v>0</v>
      </c>
      <c r="AO22" s="135" t="str">
        <f t="shared" si="3"/>
        <v>101</v>
      </c>
      <c r="AP22" s="135" t="str">
        <f t="shared" si="4"/>
        <v>10</v>
      </c>
      <c r="AQ22" s="135" t="str">
        <f t="shared" si="5"/>
        <v>0</v>
      </c>
      <c r="AR22" s="155"/>
      <c r="AS22" s="137">
        <v>3</v>
      </c>
      <c r="AT22" s="156"/>
      <c r="AU22" s="145"/>
    </row>
    <row r="23" spans="1:76" s="4" customFormat="1" ht="21.95" customHeight="1" x14ac:dyDescent="0.2">
      <c r="A23" s="43">
        <v>38</v>
      </c>
      <c r="B23" s="43">
        <v>38</v>
      </c>
      <c r="C23" s="19" t="s">
        <v>965</v>
      </c>
      <c r="D23" s="119">
        <f>IF(AND(AS23=AS22,AL23=AL22),IF(AL23="TN",IF(AS22=3,IF(D22&lt;'Phan phong'!$I$9,D22+1,1),IF(D22&lt;'Phan phong'!$I$10,D22+1,1)),IF(AS22=3,IF(D22&lt;'Phan phong'!$P$9,D22+1,1),IF(D22&lt;'Phan phong'!$P$10,D22+1,1))),1)</f>
        <v>21</v>
      </c>
      <c r="E23" s="120">
        <v>290021</v>
      </c>
      <c r="F23" s="139" t="s">
        <v>416</v>
      </c>
      <c r="G23" s="140" t="s">
        <v>23</v>
      </c>
      <c r="H23" s="141" t="s">
        <v>723</v>
      </c>
      <c r="I23" s="142"/>
      <c r="J23" s="142"/>
      <c r="K23" s="124"/>
      <c r="L23" s="124"/>
      <c r="M23" s="124"/>
      <c r="N23" s="124"/>
      <c r="O23" s="124"/>
      <c r="P23" s="124"/>
      <c r="Q23" s="142"/>
      <c r="R23" s="126"/>
      <c r="S23" s="142"/>
      <c r="T23" s="142"/>
      <c r="U23" s="124"/>
      <c r="V23" s="124"/>
      <c r="W23" s="124"/>
      <c r="X23" s="124"/>
      <c r="Y23" s="124"/>
      <c r="Z23" s="124"/>
      <c r="AA23" s="142"/>
      <c r="AB23" s="126"/>
      <c r="AC23" s="127">
        <f>SUM(I23,K23,M23,O23,Q23)</f>
        <v>0</v>
      </c>
      <c r="AD23" s="143" t="s">
        <v>15</v>
      </c>
      <c r="AE23" s="143" t="s">
        <v>166</v>
      </c>
      <c r="AF23" s="129"/>
      <c r="AG23" s="129"/>
      <c r="AH23" s="144"/>
      <c r="AI23" s="131">
        <f t="shared" si="6"/>
        <v>1</v>
      </c>
      <c r="AJ23" s="132" t="str">
        <f t="shared" si="7"/>
        <v>TN</v>
      </c>
      <c r="AK23" s="133"/>
      <c r="AL23" s="134" t="str">
        <f t="shared" si="1"/>
        <v>TN</v>
      </c>
      <c r="AM23" s="119">
        <v>210</v>
      </c>
      <c r="AN23" s="135">
        <f t="shared" si="2"/>
        <v>1</v>
      </c>
      <c r="AO23" s="135" t="str">
        <f t="shared" si="3"/>
        <v>116</v>
      </c>
      <c r="AP23" s="135" t="str">
        <f t="shared" si="4"/>
        <v>11</v>
      </c>
      <c r="AQ23" s="135" t="str">
        <f t="shared" si="5"/>
        <v>1</v>
      </c>
      <c r="AR23" s="146"/>
      <c r="AS23" s="137">
        <v>3</v>
      </c>
      <c r="AT23" s="137"/>
      <c r="AU23" s="137"/>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row>
    <row r="24" spans="1:76" s="4" customFormat="1" ht="21.95" customHeight="1" x14ac:dyDescent="0.25">
      <c r="A24" s="43">
        <v>13</v>
      </c>
      <c r="B24" s="44">
        <v>32</v>
      </c>
      <c r="C24" s="50" t="s">
        <v>1925</v>
      </c>
      <c r="D24" s="119">
        <f>IF(AND(AS24=AS23,AL24=AL23),IF(AL24="TN",IF(AS23=3,IF(D23&lt;'Phan phong'!$I$9,D23+1,1),IF(D23&lt;'Phan phong'!$I$10,D23+1,1)),IF(AS23=3,IF(D23&lt;'Phan phong'!$P$9,D23+1,1),IF(D23&lt;'Phan phong'!$P$10,D23+1,1))),1)</f>
        <v>22</v>
      </c>
      <c r="E24" s="138">
        <v>290022</v>
      </c>
      <c r="F24" s="121" t="s">
        <v>2092</v>
      </c>
      <c r="G24" s="122" t="s">
        <v>23</v>
      </c>
      <c r="H24" s="123">
        <v>36919</v>
      </c>
      <c r="I24" s="124"/>
      <c r="J24" s="124"/>
      <c r="K24" s="124"/>
      <c r="L24" s="124"/>
      <c r="M24" s="124"/>
      <c r="N24" s="124"/>
      <c r="O24" s="124"/>
      <c r="P24" s="124"/>
      <c r="Q24" s="125"/>
      <c r="R24" s="126"/>
      <c r="S24" s="124"/>
      <c r="T24" s="124"/>
      <c r="U24" s="124"/>
      <c r="V24" s="124"/>
      <c r="W24" s="124"/>
      <c r="X24" s="124"/>
      <c r="Y24" s="124"/>
      <c r="Z24" s="124"/>
      <c r="AA24" s="125"/>
      <c r="AB24" s="126"/>
      <c r="AC24" s="127">
        <f>SUM(I24,K24,M24,O24)</f>
        <v>0</v>
      </c>
      <c r="AD24" s="128" t="s">
        <v>164</v>
      </c>
      <c r="AE24" s="128" t="s">
        <v>163</v>
      </c>
      <c r="AF24" s="129"/>
      <c r="AG24" s="129"/>
      <c r="AH24" s="130"/>
      <c r="AI24" s="131">
        <f t="shared" si="6"/>
        <v>1</v>
      </c>
      <c r="AJ24" s="132" t="str">
        <f t="shared" si="7"/>
        <v>TN</v>
      </c>
      <c r="AK24" s="133"/>
      <c r="AL24" s="134" t="str">
        <f t="shared" si="1"/>
        <v>TN</v>
      </c>
      <c r="AM24" s="119">
        <v>1083</v>
      </c>
      <c r="AN24" s="135">
        <f t="shared" si="2"/>
        <v>0</v>
      </c>
      <c r="AO24" s="135" t="str">
        <f t="shared" si="3"/>
        <v>109</v>
      </c>
      <c r="AP24" s="135" t="str">
        <f t="shared" si="4"/>
        <v>10</v>
      </c>
      <c r="AQ24" s="135" t="str">
        <f t="shared" si="5"/>
        <v>0</v>
      </c>
      <c r="AR24" s="136"/>
      <c r="AS24" s="137">
        <v>3</v>
      </c>
      <c r="AT24" s="162"/>
      <c r="AU24" s="161"/>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row>
    <row r="25" spans="1:76" s="4" customFormat="1" ht="21.95" customHeight="1" x14ac:dyDescent="0.25">
      <c r="A25" s="43">
        <v>25</v>
      </c>
      <c r="B25" s="44">
        <v>5</v>
      </c>
      <c r="C25" s="50" t="s">
        <v>1870</v>
      </c>
      <c r="D25" s="119">
        <f>IF(AND(AS25=AS24,AL25=AL24),IF(AL25="TN",IF(AS24=3,IF(D24&lt;'Phan phong'!$I$9,D24+1,1),IF(D24&lt;'Phan phong'!$I$10,D24+1,1)),IF(AS24=3,IF(D24&lt;'Phan phong'!$P$9,D24+1,1),IF(D24&lt;'Phan phong'!$P$10,D24+1,1))),1)</f>
        <v>23</v>
      </c>
      <c r="E25" s="120">
        <v>290023</v>
      </c>
      <c r="F25" s="121" t="s">
        <v>2072</v>
      </c>
      <c r="G25" s="122" t="s">
        <v>23</v>
      </c>
      <c r="H25" s="123">
        <v>37000</v>
      </c>
      <c r="I25" s="124"/>
      <c r="J25" s="124"/>
      <c r="K25" s="124"/>
      <c r="L25" s="124"/>
      <c r="M25" s="124"/>
      <c r="N25" s="124"/>
      <c r="O25" s="124"/>
      <c r="P25" s="124"/>
      <c r="Q25" s="125"/>
      <c r="R25" s="126"/>
      <c r="S25" s="124"/>
      <c r="T25" s="124"/>
      <c r="U25" s="124"/>
      <c r="V25" s="124"/>
      <c r="W25" s="124"/>
      <c r="X25" s="124"/>
      <c r="Y25" s="124"/>
      <c r="Z25" s="124"/>
      <c r="AA25" s="125"/>
      <c r="AB25" s="126"/>
      <c r="AC25" s="127">
        <f>SUM(I25,K25,M25,O25)</f>
        <v>0</v>
      </c>
      <c r="AD25" s="128" t="s">
        <v>8</v>
      </c>
      <c r="AE25" s="128" t="s">
        <v>163</v>
      </c>
      <c r="AF25" s="129"/>
      <c r="AG25" s="129"/>
      <c r="AH25" s="130"/>
      <c r="AI25" s="131">
        <f t="shared" si="6"/>
        <v>1</v>
      </c>
      <c r="AJ25" s="132" t="str">
        <f t="shared" si="7"/>
        <v>TN</v>
      </c>
      <c r="AK25" s="133"/>
      <c r="AL25" s="134" t="str">
        <f t="shared" si="1"/>
        <v>TN</v>
      </c>
      <c r="AM25" s="119">
        <v>1024</v>
      </c>
      <c r="AN25" s="135">
        <f t="shared" si="2"/>
        <v>0</v>
      </c>
      <c r="AO25" s="135" t="str">
        <f t="shared" si="3"/>
        <v>107</v>
      </c>
      <c r="AP25" s="135" t="str">
        <f t="shared" si="4"/>
        <v>10</v>
      </c>
      <c r="AQ25" s="135" t="str">
        <f t="shared" si="5"/>
        <v>0</v>
      </c>
      <c r="AR25" s="136"/>
      <c r="AS25" s="137">
        <v>3</v>
      </c>
      <c r="AT25" s="161"/>
      <c r="AU25" s="161"/>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row>
    <row r="26" spans="1:76" s="4" customFormat="1" ht="21.95" customHeight="1" x14ac:dyDescent="0.25">
      <c r="A26" s="42"/>
      <c r="B26" s="43"/>
      <c r="C26" s="50" t="s">
        <v>1611</v>
      </c>
      <c r="D26" s="119">
        <f>IF(AND(AS26=AS25,AL26=AL25),IF(AL26="TN",IF(AS25=3,IF(D25&lt;'Phan phong'!$I$9,D25+1,1),IF(D25&lt;'Phan phong'!$I$10,D25+1,1)),IF(AS25=3,IF(D25&lt;'Phan phong'!$P$9,D25+1,1),IF(D25&lt;'Phan phong'!$P$10,D25+1,1))),1)</f>
        <v>24</v>
      </c>
      <c r="E26" s="138">
        <v>290024</v>
      </c>
      <c r="F26" s="121" t="s">
        <v>1976</v>
      </c>
      <c r="G26" s="150" t="s">
        <v>23</v>
      </c>
      <c r="H26" s="151"/>
      <c r="I26" s="142"/>
      <c r="J26" s="142"/>
      <c r="K26" s="124"/>
      <c r="L26" s="124"/>
      <c r="M26" s="124"/>
      <c r="N26" s="124"/>
      <c r="O26" s="124"/>
      <c r="P26" s="124"/>
      <c r="Q26" s="142"/>
      <c r="R26" s="152"/>
      <c r="S26" s="142"/>
      <c r="T26" s="142"/>
      <c r="U26" s="124"/>
      <c r="V26" s="124"/>
      <c r="W26" s="124"/>
      <c r="X26" s="124"/>
      <c r="Y26" s="124"/>
      <c r="Z26" s="124"/>
      <c r="AA26" s="142"/>
      <c r="AB26" s="152"/>
      <c r="AC26" s="127"/>
      <c r="AD26" s="128" t="s">
        <v>2</v>
      </c>
      <c r="AE26" s="128" t="s">
        <v>163</v>
      </c>
      <c r="AF26" s="129"/>
      <c r="AG26" s="129"/>
      <c r="AH26" s="153"/>
      <c r="AI26" s="131">
        <f t="shared" si="6"/>
        <v>1</v>
      </c>
      <c r="AJ26" s="132" t="str">
        <f t="shared" si="7"/>
        <v>TN</v>
      </c>
      <c r="AK26" s="154"/>
      <c r="AL26" s="134" t="str">
        <f t="shared" si="1"/>
        <v>TN</v>
      </c>
      <c r="AM26" s="119">
        <v>761</v>
      </c>
      <c r="AN26" s="135">
        <f t="shared" si="2"/>
        <v>0</v>
      </c>
      <c r="AO26" s="135" t="str">
        <f t="shared" si="3"/>
        <v>102</v>
      </c>
      <c r="AP26" s="135" t="str">
        <f t="shared" si="4"/>
        <v>10</v>
      </c>
      <c r="AQ26" s="135" t="str">
        <f t="shared" si="5"/>
        <v>0</v>
      </c>
      <c r="AR26" s="155"/>
      <c r="AS26" s="137">
        <v>3</v>
      </c>
      <c r="AT26" s="156"/>
      <c r="AU26" s="145"/>
    </row>
    <row r="27" spans="1:76" s="4" customFormat="1" ht="21.95" customHeight="1" x14ac:dyDescent="0.2">
      <c r="A27" s="43">
        <v>1</v>
      </c>
      <c r="B27" s="43">
        <v>1</v>
      </c>
      <c r="C27" s="19" t="s">
        <v>973</v>
      </c>
      <c r="D27" s="119">
        <f>IF(AND(AS27=AS26,AL27=AL26),IF(AL27="TN",IF(AS26=3,IF(D26&lt;'Phan phong'!$I$9,D26+1,1),IF(D26&lt;'Phan phong'!$I$10,D26+1,1)),IF(AS26=3,IF(D26&lt;'Phan phong'!$P$9,D26+1,1),IF(D26&lt;'Phan phong'!$P$10,D26+1,1))),1)</f>
        <v>25</v>
      </c>
      <c r="E27" s="120">
        <v>290025</v>
      </c>
      <c r="F27" s="139" t="s">
        <v>423</v>
      </c>
      <c r="G27" s="140" t="s">
        <v>23</v>
      </c>
      <c r="H27" s="141" t="s">
        <v>724</v>
      </c>
      <c r="I27" s="142"/>
      <c r="J27" s="142"/>
      <c r="K27" s="124"/>
      <c r="L27" s="124"/>
      <c r="M27" s="124"/>
      <c r="N27" s="124"/>
      <c r="O27" s="124"/>
      <c r="P27" s="124"/>
      <c r="Q27" s="142"/>
      <c r="R27" s="126"/>
      <c r="S27" s="142"/>
      <c r="T27" s="142"/>
      <c r="U27" s="124"/>
      <c r="V27" s="124"/>
      <c r="W27" s="124"/>
      <c r="X27" s="124"/>
      <c r="Y27" s="124"/>
      <c r="Z27" s="124"/>
      <c r="AA27" s="142"/>
      <c r="AB27" s="126"/>
      <c r="AC27" s="127">
        <f>SUM(I27,K27,M27,O27,Q27)</f>
        <v>0</v>
      </c>
      <c r="AD27" s="143" t="s">
        <v>16</v>
      </c>
      <c r="AE27" s="143" t="s">
        <v>162</v>
      </c>
      <c r="AF27" s="129"/>
      <c r="AG27" s="129"/>
      <c r="AH27" s="144"/>
      <c r="AI27" s="131">
        <f t="shared" si="6"/>
        <v>1</v>
      </c>
      <c r="AJ27" s="132" t="str">
        <f t="shared" si="7"/>
        <v>TN</v>
      </c>
      <c r="AK27" s="133"/>
      <c r="AL27" s="134" t="str">
        <f t="shared" si="1"/>
        <v>TN</v>
      </c>
      <c r="AM27" s="119">
        <v>252</v>
      </c>
      <c r="AN27" s="135">
        <f t="shared" si="2"/>
        <v>1</v>
      </c>
      <c r="AO27" s="135" t="str">
        <f t="shared" si="3"/>
        <v>117</v>
      </c>
      <c r="AP27" s="135" t="str">
        <f t="shared" si="4"/>
        <v>11</v>
      </c>
      <c r="AQ27" s="135" t="str">
        <f t="shared" si="5"/>
        <v>1</v>
      </c>
      <c r="AR27" s="146"/>
      <c r="AS27" s="137">
        <v>3</v>
      </c>
      <c r="AT27" s="137"/>
      <c r="AU27" s="162"/>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row>
    <row r="28" spans="1:76" s="4" customFormat="1" ht="21.95" customHeight="1" x14ac:dyDescent="0.25">
      <c r="A28" s="43">
        <v>30</v>
      </c>
      <c r="B28" s="43">
        <v>30</v>
      </c>
      <c r="C28" s="19" t="s">
        <v>1061</v>
      </c>
      <c r="D28" s="119">
        <f>IF(AND(AS28=AS27,AL28=AL27),IF(AL28="TN",IF(AS27=3,IF(D27&lt;'Phan phong'!$I$9,D27+1,1),IF(D27&lt;'Phan phong'!$I$10,D27+1,1)),IF(AS27=3,IF(D27&lt;'Phan phong'!$P$9,D27+1,1),IF(D27&lt;'Phan phong'!$P$10,D27+1,1))),1)</f>
        <v>26</v>
      </c>
      <c r="E28" s="138">
        <v>290026</v>
      </c>
      <c r="F28" s="139" t="s">
        <v>507</v>
      </c>
      <c r="G28" s="140" t="s">
        <v>23</v>
      </c>
      <c r="H28" s="141" t="s">
        <v>800</v>
      </c>
      <c r="I28" s="142"/>
      <c r="J28" s="142"/>
      <c r="K28" s="124"/>
      <c r="L28" s="124"/>
      <c r="M28" s="124"/>
      <c r="N28" s="124"/>
      <c r="O28" s="124"/>
      <c r="P28" s="124"/>
      <c r="Q28" s="142"/>
      <c r="R28" s="152"/>
      <c r="S28" s="142"/>
      <c r="T28" s="142"/>
      <c r="U28" s="124"/>
      <c r="V28" s="124"/>
      <c r="W28" s="124"/>
      <c r="X28" s="124"/>
      <c r="Y28" s="124"/>
      <c r="Z28" s="124"/>
      <c r="AA28" s="142"/>
      <c r="AB28" s="152"/>
      <c r="AC28" s="127">
        <f>SUM(I28,K28,M28,O28,Q28)</f>
        <v>0</v>
      </c>
      <c r="AD28" s="143" t="s">
        <v>15</v>
      </c>
      <c r="AE28" s="143" t="s">
        <v>166</v>
      </c>
      <c r="AF28" s="129"/>
      <c r="AG28" s="129"/>
      <c r="AH28" s="144"/>
      <c r="AI28" s="131">
        <f t="shared" si="6"/>
        <v>1</v>
      </c>
      <c r="AJ28" s="132" t="str">
        <f t="shared" si="7"/>
        <v>TN</v>
      </c>
      <c r="AK28" s="154"/>
      <c r="AL28" s="134" t="str">
        <f t="shared" si="1"/>
        <v>TN</v>
      </c>
      <c r="AM28" s="119">
        <v>208</v>
      </c>
      <c r="AN28" s="135">
        <f t="shared" si="2"/>
        <v>1</v>
      </c>
      <c r="AO28" s="135" t="str">
        <f t="shared" si="3"/>
        <v>116</v>
      </c>
      <c r="AP28" s="135" t="str">
        <f t="shared" si="4"/>
        <v>11</v>
      </c>
      <c r="AQ28" s="135" t="str">
        <f t="shared" si="5"/>
        <v>1</v>
      </c>
      <c r="AR28" s="155"/>
      <c r="AS28" s="137">
        <v>3</v>
      </c>
      <c r="AT28" s="156"/>
      <c r="AU28" s="145"/>
    </row>
    <row r="29" spans="1:76" s="4" customFormat="1" ht="21.95" customHeight="1" x14ac:dyDescent="0.25">
      <c r="A29" s="43">
        <v>40</v>
      </c>
      <c r="B29" s="44">
        <v>15</v>
      </c>
      <c r="C29" s="50" t="s">
        <v>1883</v>
      </c>
      <c r="D29" s="119">
        <f>IF(AND(AS29=AS28,AL29=AL28),IF(AL29="TN",IF(AS28=3,IF(D28&lt;'Phan phong'!$I$9,D28+1,1),IF(D28&lt;'Phan phong'!$I$10,D28+1,1)),IF(AS28=3,IF(D28&lt;'Phan phong'!$P$9,D28+1,1),IF(D28&lt;'Phan phong'!$P$10,D28+1,1))),1)</f>
        <v>27</v>
      </c>
      <c r="E29" s="120">
        <v>290027</v>
      </c>
      <c r="F29" s="121" t="s">
        <v>2079</v>
      </c>
      <c r="G29" s="122" t="s">
        <v>23</v>
      </c>
      <c r="H29" s="123">
        <v>37144</v>
      </c>
      <c r="I29" s="124"/>
      <c r="J29" s="124"/>
      <c r="K29" s="124"/>
      <c r="L29" s="124"/>
      <c r="M29" s="124"/>
      <c r="N29" s="124"/>
      <c r="O29" s="124"/>
      <c r="P29" s="124"/>
      <c r="Q29" s="125"/>
      <c r="R29" s="126"/>
      <c r="S29" s="124"/>
      <c r="T29" s="124"/>
      <c r="U29" s="124"/>
      <c r="V29" s="124"/>
      <c r="W29" s="124"/>
      <c r="X29" s="124"/>
      <c r="Y29" s="124"/>
      <c r="Z29" s="124"/>
      <c r="AA29" s="125"/>
      <c r="AB29" s="126"/>
      <c r="AC29" s="127">
        <f>SUM(I29,K29,M29,O29)</f>
        <v>0</v>
      </c>
      <c r="AD29" s="128" t="s">
        <v>9</v>
      </c>
      <c r="AE29" s="128" t="s">
        <v>272</v>
      </c>
      <c r="AF29" s="129"/>
      <c r="AG29" s="129"/>
      <c r="AH29" s="130"/>
      <c r="AI29" s="131">
        <f t="shared" si="6"/>
        <v>1</v>
      </c>
      <c r="AJ29" s="132" t="str">
        <f t="shared" si="7"/>
        <v>XH</v>
      </c>
      <c r="AK29" s="133" t="s">
        <v>163</v>
      </c>
      <c r="AL29" s="134" t="str">
        <f t="shared" si="1"/>
        <v>TN</v>
      </c>
      <c r="AM29" s="119">
        <v>1039</v>
      </c>
      <c r="AN29" s="135">
        <f t="shared" si="2"/>
        <v>0</v>
      </c>
      <c r="AO29" s="135" t="str">
        <f t="shared" si="3"/>
        <v>108</v>
      </c>
      <c r="AP29" s="135" t="str">
        <f t="shared" si="4"/>
        <v>10</v>
      </c>
      <c r="AQ29" s="135" t="str">
        <f t="shared" si="5"/>
        <v>0</v>
      </c>
      <c r="AR29" s="180"/>
      <c r="AS29" s="137">
        <v>3</v>
      </c>
      <c r="AT29" s="137"/>
      <c r="AU29" s="161"/>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row>
    <row r="30" spans="1:76" s="4" customFormat="1" ht="21.95" customHeight="1" x14ac:dyDescent="0.2">
      <c r="A30" s="43">
        <v>12</v>
      </c>
      <c r="B30" s="43">
        <v>12</v>
      </c>
      <c r="C30" s="19" t="s">
        <v>928</v>
      </c>
      <c r="D30" s="119">
        <f>IF(AND(AS30=AS29,AL30=AL29),IF(AL30="TN",IF(AS29=3,IF(D29&lt;'Phan phong'!$I$9,D29+1,1),IF(D29&lt;'Phan phong'!$I$10,D29+1,1)),IF(AS29=3,IF(D29&lt;'Phan phong'!$P$9,D29+1,1),IF(D29&lt;'Phan phong'!$P$10,D29+1,1))),1)</f>
        <v>28</v>
      </c>
      <c r="E30" s="138">
        <v>290028</v>
      </c>
      <c r="F30" s="139" t="s">
        <v>332</v>
      </c>
      <c r="G30" s="140" t="s">
        <v>358</v>
      </c>
      <c r="H30" s="141" t="s">
        <v>689</v>
      </c>
      <c r="I30" s="142"/>
      <c r="J30" s="142"/>
      <c r="K30" s="124"/>
      <c r="L30" s="124"/>
      <c r="M30" s="124"/>
      <c r="N30" s="124"/>
      <c r="O30" s="124"/>
      <c r="P30" s="124"/>
      <c r="Q30" s="142"/>
      <c r="R30" s="126"/>
      <c r="S30" s="142"/>
      <c r="T30" s="142"/>
      <c r="U30" s="124"/>
      <c r="V30" s="124"/>
      <c r="W30" s="124"/>
      <c r="X30" s="124"/>
      <c r="Y30" s="124"/>
      <c r="Z30" s="124"/>
      <c r="AA30" s="142"/>
      <c r="AB30" s="126"/>
      <c r="AC30" s="127">
        <f>SUM(I30,K30,M30,O30,Q30)</f>
        <v>0</v>
      </c>
      <c r="AD30" s="143" t="s">
        <v>15</v>
      </c>
      <c r="AE30" s="143" t="s">
        <v>166</v>
      </c>
      <c r="AF30" s="129"/>
      <c r="AG30" s="129"/>
      <c r="AH30" s="144"/>
      <c r="AI30" s="131">
        <f t="shared" si="6"/>
        <v>1</v>
      </c>
      <c r="AJ30" s="132" t="str">
        <f t="shared" si="7"/>
        <v>TN</v>
      </c>
      <c r="AK30" s="133"/>
      <c r="AL30" s="134" t="str">
        <f t="shared" si="1"/>
        <v>TN</v>
      </c>
      <c r="AM30" s="119">
        <v>211</v>
      </c>
      <c r="AN30" s="135">
        <f t="shared" si="2"/>
        <v>1</v>
      </c>
      <c r="AO30" s="135" t="str">
        <f t="shared" si="3"/>
        <v>116</v>
      </c>
      <c r="AP30" s="135" t="str">
        <f t="shared" si="4"/>
        <v>11</v>
      </c>
      <c r="AQ30" s="135" t="str">
        <f t="shared" si="5"/>
        <v>1</v>
      </c>
      <c r="AR30" s="146"/>
      <c r="AS30" s="137">
        <v>3</v>
      </c>
      <c r="AT30" s="145"/>
      <c r="AU30" s="145"/>
    </row>
    <row r="31" spans="1:76" s="4" customFormat="1" ht="21.95" customHeight="1" x14ac:dyDescent="0.25">
      <c r="A31" s="42"/>
      <c r="B31" s="43"/>
      <c r="C31" s="50" t="s">
        <v>1621</v>
      </c>
      <c r="D31" s="119">
        <f>IF(AND(AS31=AS30,AL31=AL30),IF(AL31="TN",IF(AS30=3,IF(D30&lt;'Phan phong'!$I$9,D30+1,1),IF(D30&lt;'Phan phong'!$I$10,D30+1,1)),IF(AS30=3,IF(D30&lt;'Phan phong'!$P$9,D30+1,1),IF(D30&lt;'Phan phong'!$P$10,D30+1,1))),1)</f>
        <v>29</v>
      </c>
      <c r="E31" s="120">
        <v>290029</v>
      </c>
      <c r="F31" s="121" t="s">
        <v>558</v>
      </c>
      <c r="G31" s="150" t="s">
        <v>358</v>
      </c>
      <c r="H31" s="151"/>
      <c r="I31" s="142"/>
      <c r="J31" s="142"/>
      <c r="K31" s="124"/>
      <c r="L31" s="124"/>
      <c r="M31" s="124"/>
      <c r="N31" s="124"/>
      <c r="O31" s="124"/>
      <c r="P31" s="124"/>
      <c r="Q31" s="142"/>
      <c r="R31" s="152"/>
      <c r="S31" s="142"/>
      <c r="T31" s="142"/>
      <c r="U31" s="124"/>
      <c r="V31" s="124"/>
      <c r="W31" s="124"/>
      <c r="X31" s="124"/>
      <c r="Y31" s="124"/>
      <c r="Z31" s="124"/>
      <c r="AA31" s="142"/>
      <c r="AB31" s="152"/>
      <c r="AC31" s="127"/>
      <c r="AD31" s="128" t="s">
        <v>2</v>
      </c>
      <c r="AE31" s="128" t="s">
        <v>163</v>
      </c>
      <c r="AF31" s="129"/>
      <c r="AG31" s="129"/>
      <c r="AH31" s="153"/>
      <c r="AI31" s="131">
        <f t="shared" si="6"/>
        <v>1</v>
      </c>
      <c r="AJ31" s="132" t="str">
        <f t="shared" si="7"/>
        <v>TN</v>
      </c>
      <c r="AK31" s="154"/>
      <c r="AL31" s="134" t="str">
        <f t="shared" si="1"/>
        <v>TN</v>
      </c>
      <c r="AM31" s="119">
        <v>771</v>
      </c>
      <c r="AN31" s="135">
        <f t="shared" si="2"/>
        <v>0</v>
      </c>
      <c r="AO31" s="135" t="str">
        <f t="shared" si="3"/>
        <v>102</v>
      </c>
      <c r="AP31" s="135" t="str">
        <f t="shared" si="4"/>
        <v>10</v>
      </c>
      <c r="AQ31" s="135" t="str">
        <f t="shared" si="5"/>
        <v>0</v>
      </c>
      <c r="AR31" s="155"/>
      <c r="AS31" s="137">
        <v>3</v>
      </c>
      <c r="AT31" s="156"/>
      <c r="AU31" s="145"/>
    </row>
    <row r="32" spans="1:76" s="4" customFormat="1" ht="21.95" customHeight="1" x14ac:dyDescent="0.25">
      <c r="A32" s="42"/>
      <c r="B32" s="43"/>
      <c r="C32" s="50" t="s">
        <v>1586</v>
      </c>
      <c r="D32" s="119">
        <f>IF(AND(AS32=AS31,AL32=AL31),IF(AL32="TN",IF(AS31=3,IF(D31&lt;'Phan phong'!$I$9,D31+1,1),IF(D31&lt;'Phan phong'!$I$10,D31+1,1)),IF(AS31=3,IF(D31&lt;'Phan phong'!$P$9,D31+1,1),IF(D31&lt;'Phan phong'!$P$10,D31+1,1))),1)</f>
        <v>30</v>
      </c>
      <c r="E32" s="138">
        <v>290030</v>
      </c>
      <c r="F32" s="121" t="s">
        <v>401</v>
      </c>
      <c r="G32" s="150" t="s">
        <v>358</v>
      </c>
      <c r="H32" s="151"/>
      <c r="I32" s="142"/>
      <c r="J32" s="142"/>
      <c r="K32" s="124"/>
      <c r="L32" s="124"/>
      <c r="M32" s="124"/>
      <c r="N32" s="124"/>
      <c r="O32" s="124"/>
      <c r="P32" s="124"/>
      <c r="Q32" s="142"/>
      <c r="R32" s="152"/>
      <c r="S32" s="142"/>
      <c r="T32" s="142"/>
      <c r="U32" s="124"/>
      <c r="V32" s="124"/>
      <c r="W32" s="124"/>
      <c r="X32" s="124"/>
      <c r="Y32" s="124"/>
      <c r="Z32" s="124"/>
      <c r="AA32" s="142"/>
      <c r="AB32" s="152"/>
      <c r="AC32" s="127"/>
      <c r="AD32" s="128" t="s">
        <v>1</v>
      </c>
      <c r="AE32" s="128" t="s">
        <v>163</v>
      </c>
      <c r="AF32" s="129"/>
      <c r="AG32" s="129"/>
      <c r="AH32" s="153"/>
      <c r="AI32" s="131">
        <f t="shared" si="6"/>
        <v>1</v>
      </c>
      <c r="AJ32" s="132" t="str">
        <f t="shared" si="7"/>
        <v>TN</v>
      </c>
      <c r="AK32" s="154"/>
      <c r="AL32" s="134" t="str">
        <f t="shared" si="1"/>
        <v>TN</v>
      </c>
      <c r="AM32" s="119">
        <v>736</v>
      </c>
      <c r="AN32" s="135">
        <f t="shared" si="2"/>
        <v>0</v>
      </c>
      <c r="AO32" s="135" t="str">
        <f t="shared" si="3"/>
        <v>101</v>
      </c>
      <c r="AP32" s="135" t="str">
        <f t="shared" si="4"/>
        <v>10</v>
      </c>
      <c r="AQ32" s="135" t="str">
        <f t="shared" si="5"/>
        <v>0</v>
      </c>
      <c r="AR32" s="155"/>
      <c r="AS32" s="137">
        <v>3</v>
      </c>
      <c r="AT32" s="156"/>
      <c r="AU32" s="145"/>
    </row>
    <row r="33" spans="1:76" s="4" customFormat="1" ht="21.95" customHeight="1" x14ac:dyDescent="0.25">
      <c r="A33" s="43">
        <v>12</v>
      </c>
      <c r="B33" s="43">
        <v>12</v>
      </c>
      <c r="C33" s="15" t="s">
        <v>1015</v>
      </c>
      <c r="D33" s="119">
        <f>IF(AND(AS33=AS32,AL33=AL32),IF(AL33="TN",IF(AS32=3,IF(D32&lt;'Phan phong'!$I$9,D32+1,1),IF(D32&lt;'Phan phong'!$I$10,D32+1,1)),IF(AS32=3,IF(D32&lt;'Phan phong'!$P$9,D32+1,1),IF(D32&lt;'Phan phong'!$P$10,D32+1,1))),1)</f>
        <v>1</v>
      </c>
      <c r="E33" s="120">
        <v>290031</v>
      </c>
      <c r="F33" s="121" t="s">
        <v>464</v>
      </c>
      <c r="G33" s="150" t="s">
        <v>358</v>
      </c>
      <c r="H33" s="163" t="s">
        <v>765</v>
      </c>
      <c r="I33" s="142"/>
      <c r="J33" s="142"/>
      <c r="K33" s="124"/>
      <c r="L33" s="124"/>
      <c r="M33" s="124"/>
      <c r="N33" s="124"/>
      <c r="O33" s="124"/>
      <c r="P33" s="124"/>
      <c r="Q33" s="142"/>
      <c r="R33" s="152"/>
      <c r="S33" s="142"/>
      <c r="T33" s="142"/>
      <c r="U33" s="124"/>
      <c r="V33" s="124"/>
      <c r="W33" s="124"/>
      <c r="X33" s="124"/>
      <c r="Y33" s="124"/>
      <c r="Z33" s="124"/>
      <c r="AA33" s="142"/>
      <c r="AB33" s="152"/>
      <c r="AC33" s="127">
        <f>SUM(I33,K33,M33,O33,Q33)</f>
        <v>0</v>
      </c>
      <c r="AD33" s="143" t="s">
        <v>16</v>
      </c>
      <c r="AE33" s="143" t="s">
        <v>162</v>
      </c>
      <c r="AF33" s="129"/>
      <c r="AG33" s="129"/>
      <c r="AH33" s="164"/>
      <c r="AI33" s="131">
        <f t="shared" si="6"/>
        <v>2</v>
      </c>
      <c r="AJ33" s="132" t="str">
        <f t="shared" si="7"/>
        <v>TN</v>
      </c>
      <c r="AK33" s="133"/>
      <c r="AL33" s="134" t="str">
        <f t="shared" si="1"/>
        <v>TN</v>
      </c>
      <c r="AM33" s="119">
        <v>257</v>
      </c>
      <c r="AN33" s="135">
        <f t="shared" si="2"/>
        <v>1</v>
      </c>
      <c r="AO33" s="135" t="str">
        <f t="shared" si="3"/>
        <v>117</v>
      </c>
      <c r="AP33" s="135" t="str">
        <f t="shared" si="4"/>
        <v>11</v>
      </c>
      <c r="AQ33" s="135" t="str">
        <f t="shared" si="5"/>
        <v>1</v>
      </c>
      <c r="AR33" s="136"/>
      <c r="AS33" s="137">
        <v>3</v>
      </c>
      <c r="AT33" s="161"/>
      <c r="AU33" s="137"/>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row>
    <row r="34" spans="1:76" s="4" customFormat="1" ht="21.95" customHeight="1" x14ac:dyDescent="0.25">
      <c r="A34" s="43">
        <v>16</v>
      </c>
      <c r="B34" s="44">
        <v>21</v>
      </c>
      <c r="C34" s="50" t="s">
        <v>1762</v>
      </c>
      <c r="D34" s="119">
        <f>IF(AND(AS34=AS33,AL34=AL33),IF(AL34="TN",IF(AS33=3,IF(D33&lt;'Phan phong'!$I$9,D33+1,1),IF(D33&lt;'Phan phong'!$I$10,D33+1,1)),IF(AS33=3,IF(D33&lt;'Phan phong'!$P$9,D33+1,1),IF(D33&lt;'Phan phong'!$P$10,D33+1,1))),1)</f>
        <v>2</v>
      </c>
      <c r="E34" s="138">
        <v>290032</v>
      </c>
      <c r="F34" s="121" t="s">
        <v>646</v>
      </c>
      <c r="G34" s="122" t="s">
        <v>443</v>
      </c>
      <c r="H34" s="123">
        <v>36909</v>
      </c>
      <c r="I34" s="124"/>
      <c r="J34" s="124"/>
      <c r="K34" s="124"/>
      <c r="L34" s="124"/>
      <c r="M34" s="124"/>
      <c r="N34" s="124"/>
      <c r="O34" s="124"/>
      <c r="P34" s="124"/>
      <c r="Q34" s="125"/>
      <c r="R34" s="126"/>
      <c r="S34" s="124"/>
      <c r="T34" s="124"/>
      <c r="U34" s="124"/>
      <c r="V34" s="124"/>
      <c r="W34" s="124"/>
      <c r="X34" s="124"/>
      <c r="Y34" s="124"/>
      <c r="Z34" s="124"/>
      <c r="AA34" s="125"/>
      <c r="AB34" s="126"/>
      <c r="AC34" s="127">
        <f>SUM(I34,K34,M34,O34,Q34)</f>
        <v>0</v>
      </c>
      <c r="AD34" s="128" t="s">
        <v>5</v>
      </c>
      <c r="AE34" s="128" t="s">
        <v>163</v>
      </c>
      <c r="AF34" s="129"/>
      <c r="AG34" s="129"/>
      <c r="AH34" s="165"/>
      <c r="AI34" s="131">
        <f t="shared" si="6"/>
        <v>2</v>
      </c>
      <c r="AJ34" s="132" t="str">
        <f t="shared" si="7"/>
        <v>TN</v>
      </c>
      <c r="AK34" s="133"/>
      <c r="AL34" s="134" t="str">
        <f t="shared" si="1"/>
        <v>TN</v>
      </c>
      <c r="AM34" s="119">
        <v>912</v>
      </c>
      <c r="AN34" s="135">
        <f t="shared" si="2"/>
        <v>0</v>
      </c>
      <c r="AO34" s="135" t="str">
        <f t="shared" si="3"/>
        <v>105</v>
      </c>
      <c r="AP34" s="135" t="str">
        <f t="shared" si="4"/>
        <v>10</v>
      </c>
      <c r="AQ34" s="135" t="str">
        <f t="shared" si="5"/>
        <v>0</v>
      </c>
      <c r="AR34" s="136"/>
      <c r="AS34" s="137">
        <v>3</v>
      </c>
      <c r="AT34" s="161"/>
      <c r="AU34" s="161"/>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row>
    <row r="35" spans="1:76" s="4" customFormat="1" ht="21.95" customHeight="1" x14ac:dyDescent="0.25">
      <c r="A35" s="43">
        <v>40</v>
      </c>
      <c r="B35" s="43">
        <v>17</v>
      </c>
      <c r="C35" s="15" t="s">
        <v>989</v>
      </c>
      <c r="D35" s="119">
        <f>IF(AND(AS35=AS34,AL35=AL34),IF(AL35="TN",IF(AS34=3,IF(D34&lt;'Phan phong'!$I$9,D34+1,1),IF(D34&lt;'Phan phong'!$I$10,D34+1,1)),IF(AS34=3,IF(D34&lt;'Phan phong'!$P$9,D34+1,1),IF(D34&lt;'Phan phong'!$P$10,D34+1,1))),1)</f>
        <v>3</v>
      </c>
      <c r="E35" s="120">
        <v>290033</v>
      </c>
      <c r="F35" s="121" t="s">
        <v>442</v>
      </c>
      <c r="G35" s="150" t="s">
        <v>443</v>
      </c>
      <c r="H35" s="163" t="s">
        <v>743</v>
      </c>
      <c r="I35" s="166"/>
      <c r="J35" s="166"/>
      <c r="K35" s="167"/>
      <c r="L35" s="167"/>
      <c r="M35" s="167"/>
      <c r="N35" s="167"/>
      <c r="O35" s="167"/>
      <c r="P35" s="167"/>
      <c r="Q35" s="166"/>
      <c r="R35" s="152"/>
      <c r="S35" s="166"/>
      <c r="T35" s="166"/>
      <c r="U35" s="167"/>
      <c r="V35" s="167"/>
      <c r="W35" s="167"/>
      <c r="X35" s="167"/>
      <c r="Y35" s="167"/>
      <c r="Z35" s="167"/>
      <c r="AA35" s="166"/>
      <c r="AB35" s="152"/>
      <c r="AC35" s="127">
        <f>SUM(I35,K35,M35,O35,Q35)</f>
        <v>0</v>
      </c>
      <c r="AD35" s="143" t="s">
        <v>10</v>
      </c>
      <c r="AE35" s="143" t="s">
        <v>304</v>
      </c>
      <c r="AF35" s="129"/>
      <c r="AG35" s="129"/>
      <c r="AH35" s="164"/>
      <c r="AI35" s="131">
        <f t="shared" si="6"/>
        <v>2</v>
      </c>
      <c r="AJ35" s="132" t="str">
        <f t="shared" si="7"/>
        <v>TN</v>
      </c>
      <c r="AK35" s="133"/>
      <c r="AL35" s="134" t="str">
        <f t="shared" si="1"/>
        <v>TN</v>
      </c>
      <c r="AM35" s="119">
        <v>4</v>
      </c>
      <c r="AN35" s="135">
        <f t="shared" si="2"/>
        <v>1</v>
      </c>
      <c r="AO35" s="135" t="str">
        <f t="shared" si="3"/>
        <v>111</v>
      </c>
      <c r="AP35" s="135" t="str">
        <f t="shared" si="4"/>
        <v>11</v>
      </c>
      <c r="AQ35" s="135" t="str">
        <f t="shared" si="5"/>
        <v>1</v>
      </c>
      <c r="AR35" s="136"/>
      <c r="AS35" s="137">
        <v>3</v>
      </c>
      <c r="AT35" s="161"/>
      <c r="AU35" s="137"/>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row>
    <row r="36" spans="1:76" s="4" customFormat="1" ht="21.95" customHeight="1" x14ac:dyDescent="0.25">
      <c r="A36" s="43">
        <v>30</v>
      </c>
      <c r="B36" s="43">
        <v>30</v>
      </c>
      <c r="C36" s="15" t="s">
        <v>921</v>
      </c>
      <c r="D36" s="119">
        <f>IF(AND(AS36=AS35,AL36=AL35),IF(AL36="TN",IF(AS35=3,IF(D35&lt;'Phan phong'!$I$9,D35+1,1),IF(D35&lt;'Phan phong'!$I$10,D35+1,1)),IF(AS35=3,IF(D35&lt;'Phan phong'!$P$9,D35+1,1),IF(D35&lt;'Phan phong'!$P$10,D35+1,1))),1)</f>
        <v>4</v>
      </c>
      <c r="E36" s="138">
        <v>290034</v>
      </c>
      <c r="F36" s="121" t="s">
        <v>346</v>
      </c>
      <c r="G36" s="150" t="s">
        <v>347</v>
      </c>
      <c r="H36" s="163" t="s">
        <v>682</v>
      </c>
      <c r="I36" s="142"/>
      <c r="J36" s="142"/>
      <c r="K36" s="124"/>
      <c r="L36" s="124"/>
      <c r="M36" s="124"/>
      <c r="N36" s="124"/>
      <c r="O36" s="124"/>
      <c r="P36" s="124"/>
      <c r="Q36" s="142"/>
      <c r="R36" s="126"/>
      <c r="S36" s="142"/>
      <c r="T36" s="142"/>
      <c r="U36" s="124"/>
      <c r="V36" s="124"/>
      <c r="W36" s="124"/>
      <c r="X36" s="124"/>
      <c r="Y36" s="124"/>
      <c r="Z36" s="124"/>
      <c r="AA36" s="142"/>
      <c r="AB36" s="126"/>
      <c r="AC36" s="127">
        <f>SUM(I36,K36,M36,O36,Q36)</f>
        <v>0</v>
      </c>
      <c r="AD36" s="143" t="s">
        <v>16</v>
      </c>
      <c r="AE36" s="143" t="s">
        <v>162</v>
      </c>
      <c r="AF36" s="129"/>
      <c r="AG36" s="129"/>
      <c r="AH36" s="164"/>
      <c r="AI36" s="131">
        <f t="shared" si="6"/>
        <v>2</v>
      </c>
      <c r="AJ36" s="132" t="str">
        <f t="shared" si="7"/>
        <v>TN</v>
      </c>
      <c r="AK36" s="133"/>
      <c r="AL36" s="134" t="str">
        <f t="shared" si="1"/>
        <v>TN</v>
      </c>
      <c r="AM36" s="119">
        <v>258</v>
      </c>
      <c r="AN36" s="135">
        <f t="shared" si="2"/>
        <v>1</v>
      </c>
      <c r="AO36" s="135" t="str">
        <f t="shared" si="3"/>
        <v>117</v>
      </c>
      <c r="AP36" s="135" t="str">
        <f t="shared" si="4"/>
        <v>11</v>
      </c>
      <c r="AQ36" s="135" t="str">
        <f t="shared" si="5"/>
        <v>1</v>
      </c>
      <c r="AR36" s="136"/>
      <c r="AS36" s="137">
        <v>3</v>
      </c>
      <c r="AT36" s="137"/>
      <c r="AU36" s="161"/>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row>
    <row r="37" spans="1:76" s="4" customFormat="1" ht="21.95" customHeight="1" x14ac:dyDescent="0.25">
      <c r="A37" s="43">
        <v>17</v>
      </c>
      <c r="B37" s="43">
        <v>17</v>
      </c>
      <c r="C37" s="15" t="s">
        <v>908</v>
      </c>
      <c r="D37" s="119">
        <f>IF(AND(AS37=AS36,AL37=AL36),IF(AL37="TN",IF(AS36=3,IF(D36&lt;'Phan phong'!$I$9,D36+1,1),IF(D36&lt;'Phan phong'!$I$10,D36+1,1)),IF(AS36=3,IF(D36&lt;'Phan phong'!$P$9,D36+1,1),IF(D36&lt;'Phan phong'!$P$10,D36+1,1))),1)</f>
        <v>5</v>
      </c>
      <c r="E37" s="120">
        <v>290035</v>
      </c>
      <c r="F37" s="121" t="s">
        <v>322</v>
      </c>
      <c r="G37" s="150" t="s">
        <v>323</v>
      </c>
      <c r="H37" s="163" t="s">
        <v>669</v>
      </c>
      <c r="I37" s="142"/>
      <c r="J37" s="142"/>
      <c r="K37" s="124"/>
      <c r="L37" s="124"/>
      <c r="M37" s="124"/>
      <c r="N37" s="124"/>
      <c r="O37" s="124"/>
      <c r="P37" s="124"/>
      <c r="Q37" s="142"/>
      <c r="R37" s="126"/>
      <c r="S37" s="142"/>
      <c r="T37" s="142"/>
      <c r="U37" s="124"/>
      <c r="V37" s="124"/>
      <c r="W37" s="124"/>
      <c r="X37" s="124"/>
      <c r="Y37" s="124"/>
      <c r="Z37" s="124"/>
      <c r="AA37" s="142"/>
      <c r="AB37" s="126"/>
      <c r="AC37" s="127">
        <f>SUM(I37,K37,M37,O37,Q37)</f>
        <v>0</v>
      </c>
      <c r="AD37" s="143" t="s">
        <v>15</v>
      </c>
      <c r="AE37" s="143" t="s">
        <v>166</v>
      </c>
      <c r="AF37" s="129"/>
      <c r="AG37" s="129"/>
      <c r="AH37" s="144"/>
      <c r="AI37" s="131">
        <f t="shared" si="6"/>
        <v>2</v>
      </c>
      <c r="AJ37" s="132" t="str">
        <f t="shared" si="7"/>
        <v>TN</v>
      </c>
      <c r="AK37" s="133"/>
      <c r="AL37" s="134" t="str">
        <f t="shared" si="1"/>
        <v>TN</v>
      </c>
      <c r="AM37" s="119">
        <v>212</v>
      </c>
      <c r="AN37" s="135">
        <f t="shared" si="2"/>
        <v>1</v>
      </c>
      <c r="AO37" s="135" t="str">
        <f t="shared" si="3"/>
        <v>116</v>
      </c>
      <c r="AP37" s="135" t="str">
        <f t="shared" si="4"/>
        <v>11</v>
      </c>
      <c r="AQ37" s="135" t="str">
        <f t="shared" si="5"/>
        <v>1</v>
      </c>
      <c r="AR37" s="136"/>
      <c r="AS37" s="137">
        <v>3</v>
      </c>
      <c r="AT37" s="145"/>
      <c r="AU37" s="145"/>
    </row>
    <row r="38" spans="1:76" s="4" customFormat="1" ht="21.95" customHeight="1" x14ac:dyDescent="0.25">
      <c r="A38" s="42"/>
      <c r="B38" s="43"/>
      <c r="C38" s="50" t="s">
        <v>1613</v>
      </c>
      <c r="D38" s="119">
        <f>IF(AND(AS38=AS37,AL38=AL37),IF(AL38="TN",IF(AS37=3,IF(D37&lt;'Phan phong'!$I$9,D37+1,1),IF(D37&lt;'Phan phong'!$I$10,D37+1,1)),IF(AS37=3,IF(D37&lt;'Phan phong'!$P$9,D37+1,1),IF(D37&lt;'Phan phong'!$P$10,D37+1,1))),1)</f>
        <v>6</v>
      </c>
      <c r="E38" s="138">
        <v>290036</v>
      </c>
      <c r="F38" s="121" t="s">
        <v>346</v>
      </c>
      <c r="G38" s="150" t="s">
        <v>667</v>
      </c>
      <c r="H38" s="151"/>
      <c r="I38" s="142"/>
      <c r="J38" s="142"/>
      <c r="K38" s="124"/>
      <c r="L38" s="124"/>
      <c r="M38" s="124"/>
      <c r="N38" s="124"/>
      <c r="O38" s="124"/>
      <c r="P38" s="124"/>
      <c r="Q38" s="142"/>
      <c r="R38" s="152"/>
      <c r="S38" s="142"/>
      <c r="T38" s="142"/>
      <c r="U38" s="124"/>
      <c r="V38" s="124"/>
      <c r="W38" s="124"/>
      <c r="X38" s="124"/>
      <c r="Y38" s="124"/>
      <c r="Z38" s="124"/>
      <c r="AA38" s="142"/>
      <c r="AB38" s="152"/>
      <c r="AC38" s="127"/>
      <c r="AD38" s="128" t="s">
        <v>2</v>
      </c>
      <c r="AE38" s="128" t="s">
        <v>163</v>
      </c>
      <c r="AF38" s="129"/>
      <c r="AG38" s="129"/>
      <c r="AH38" s="153"/>
      <c r="AI38" s="131">
        <f t="shared" si="6"/>
        <v>2</v>
      </c>
      <c r="AJ38" s="132" t="str">
        <f t="shared" si="7"/>
        <v>TN</v>
      </c>
      <c r="AK38" s="154"/>
      <c r="AL38" s="134" t="str">
        <f t="shared" si="1"/>
        <v>TN</v>
      </c>
      <c r="AM38" s="119">
        <v>763</v>
      </c>
      <c r="AN38" s="135">
        <f t="shared" si="2"/>
        <v>0</v>
      </c>
      <c r="AO38" s="135" t="str">
        <f t="shared" si="3"/>
        <v>102</v>
      </c>
      <c r="AP38" s="135" t="str">
        <f t="shared" si="4"/>
        <v>10</v>
      </c>
      <c r="AQ38" s="135" t="str">
        <f t="shared" si="5"/>
        <v>0</v>
      </c>
      <c r="AR38" s="155"/>
      <c r="AS38" s="137">
        <v>3</v>
      </c>
      <c r="AT38" s="156"/>
      <c r="AU38" s="145"/>
    </row>
    <row r="39" spans="1:76" s="4" customFormat="1" ht="21.95" customHeight="1" x14ac:dyDescent="0.25">
      <c r="A39" s="43">
        <v>5</v>
      </c>
      <c r="B39" s="44">
        <v>1</v>
      </c>
      <c r="C39" s="50" t="s">
        <v>1909</v>
      </c>
      <c r="D39" s="119">
        <f>IF(AND(AS39=AS38,AL39=AL38),IF(AL39="TN",IF(AS38=3,IF(D38&lt;'Phan phong'!$I$9,D38+1,1),IF(D38&lt;'Phan phong'!$I$10,D38+1,1)),IF(AS38=3,IF(D38&lt;'Phan phong'!$P$9,D38+1,1),IF(D38&lt;'Phan phong'!$P$10,D38+1,1))),1)</f>
        <v>7</v>
      </c>
      <c r="E39" s="120">
        <v>290037</v>
      </c>
      <c r="F39" s="121" t="s">
        <v>348</v>
      </c>
      <c r="G39" s="122" t="s">
        <v>1335</v>
      </c>
      <c r="H39" s="123">
        <v>37235</v>
      </c>
      <c r="I39" s="124"/>
      <c r="J39" s="124"/>
      <c r="K39" s="124"/>
      <c r="L39" s="124"/>
      <c r="M39" s="124"/>
      <c r="N39" s="124"/>
      <c r="O39" s="124"/>
      <c r="P39" s="124"/>
      <c r="Q39" s="125"/>
      <c r="R39" s="126"/>
      <c r="S39" s="124"/>
      <c r="T39" s="124"/>
      <c r="U39" s="124"/>
      <c r="V39" s="124"/>
      <c r="W39" s="124"/>
      <c r="X39" s="124"/>
      <c r="Y39" s="124"/>
      <c r="Z39" s="124"/>
      <c r="AA39" s="125"/>
      <c r="AB39" s="126"/>
      <c r="AC39" s="127">
        <f>SUM(I39,K39,M39,O39)</f>
        <v>0</v>
      </c>
      <c r="AD39" s="128" t="s">
        <v>9</v>
      </c>
      <c r="AE39" s="128" t="s">
        <v>272</v>
      </c>
      <c r="AF39" s="129"/>
      <c r="AG39" s="129"/>
      <c r="AH39" s="130"/>
      <c r="AI39" s="131">
        <f t="shared" si="6"/>
        <v>2</v>
      </c>
      <c r="AJ39" s="132" t="str">
        <f t="shared" si="7"/>
        <v>XH</v>
      </c>
      <c r="AK39" s="133" t="s">
        <v>163</v>
      </c>
      <c r="AL39" s="134" t="str">
        <f t="shared" si="1"/>
        <v>TN</v>
      </c>
      <c r="AM39" s="119">
        <v>1065</v>
      </c>
      <c r="AN39" s="135">
        <f t="shared" si="2"/>
        <v>0</v>
      </c>
      <c r="AO39" s="135" t="str">
        <f t="shared" si="3"/>
        <v>108</v>
      </c>
      <c r="AP39" s="135" t="str">
        <f t="shared" si="4"/>
        <v>10</v>
      </c>
      <c r="AQ39" s="135" t="str">
        <f t="shared" si="5"/>
        <v>0</v>
      </c>
      <c r="AR39" s="136"/>
      <c r="AS39" s="137">
        <v>3</v>
      </c>
      <c r="AT39" s="137"/>
      <c r="AU39" s="161"/>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row>
    <row r="40" spans="1:76" s="4" customFormat="1" ht="21.95" customHeight="1" x14ac:dyDescent="0.25">
      <c r="A40" s="42"/>
      <c r="B40" s="43"/>
      <c r="C40" s="50" t="s">
        <v>1588</v>
      </c>
      <c r="D40" s="119">
        <f>IF(AND(AS40=AS39,AL40=AL39),IF(AL40="TN",IF(AS39=3,IF(D39&lt;'Phan phong'!$I$9,D39+1,1),IF(D39&lt;'Phan phong'!$I$10,D39+1,1)),IF(AS39=3,IF(D39&lt;'Phan phong'!$P$9,D39+1,1),IF(D39&lt;'Phan phong'!$P$10,D39+1,1))),1)</f>
        <v>8</v>
      </c>
      <c r="E40" s="138">
        <v>290038</v>
      </c>
      <c r="F40" s="121" t="s">
        <v>1967</v>
      </c>
      <c r="G40" s="150" t="s">
        <v>1968</v>
      </c>
      <c r="H40" s="151"/>
      <c r="I40" s="142"/>
      <c r="J40" s="142"/>
      <c r="K40" s="124"/>
      <c r="L40" s="168"/>
      <c r="M40" s="168"/>
      <c r="N40" s="168"/>
      <c r="O40" s="124"/>
      <c r="P40" s="124"/>
      <c r="Q40" s="142"/>
      <c r="R40" s="152"/>
      <c r="S40" s="142"/>
      <c r="T40" s="142"/>
      <c r="U40" s="124"/>
      <c r="V40" s="168"/>
      <c r="W40" s="168"/>
      <c r="X40" s="168"/>
      <c r="Y40" s="124"/>
      <c r="Z40" s="124"/>
      <c r="AA40" s="142"/>
      <c r="AB40" s="152"/>
      <c r="AC40" s="127"/>
      <c r="AD40" s="128" t="s">
        <v>1</v>
      </c>
      <c r="AE40" s="128" t="s">
        <v>163</v>
      </c>
      <c r="AF40" s="129"/>
      <c r="AG40" s="129"/>
      <c r="AH40" s="153"/>
      <c r="AI40" s="131">
        <f t="shared" si="6"/>
        <v>2</v>
      </c>
      <c r="AJ40" s="132" t="str">
        <f t="shared" si="7"/>
        <v>TN</v>
      </c>
      <c r="AK40" s="154"/>
      <c r="AL40" s="134" t="str">
        <f t="shared" si="1"/>
        <v>TN</v>
      </c>
      <c r="AM40" s="119">
        <v>738</v>
      </c>
      <c r="AN40" s="135">
        <f t="shared" si="2"/>
        <v>0</v>
      </c>
      <c r="AO40" s="135" t="str">
        <f t="shared" si="3"/>
        <v>101</v>
      </c>
      <c r="AP40" s="135" t="str">
        <f t="shared" si="4"/>
        <v>10</v>
      </c>
      <c r="AQ40" s="135" t="str">
        <f t="shared" si="5"/>
        <v>0</v>
      </c>
      <c r="AR40" s="155"/>
      <c r="AS40" s="137">
        <v>3</v>
      </c>
      <c r="AT40" s="156"/>
      <c r="AU40" s="145"/>
    </row>
    <row r="41" spans="1:76" s="4" customFormat="1" ht="21.95" customHeight="1" x14ac:dyDescent="0.2">
      <c r="A41" s="43">
        <v>2</v>
      </c>
      <c r="B41" s="43">
        <v>26</v>
      </c>
      <c r="C41" s="15" t="s">
        <v>1089</v>
      </c>
      <c r="D41" s="119">
        <f>IF(AND(AS41=AS40,AL41=AL40),IF(AL41="TN",IF(AS40=3,IF(D40&lt;'Phan phong'!$I$9,D40+1,1),IF(D40&lt;'Phan phong'!$I$10,D40+1,1)),IF(AS40=3,IF(D40&lt;'Phan phong'!$P$9,D40+1,1),IF(D40&lt;'Phan phong'!$P$10,D40+1,1))),1)</f>
        <v>9</v>
      </c>
      <c r="E41" s="120">
        <v>290039</v>
      </c>
      <c r="F41" s="121" t="s">
        <v>534</v>
      </c>
      <c r="G41" s="150" t="s">
        <v>535</v>
      </c>
      <c r="H41" s="163" t="s">
        <v>700</v>
      </c>
      <c r="I41" s="142"/>
      <c r="J41" s="142"/>
      <c r="K41" s="124"/>
      <c r="L41" s="124"/>
      <c r="M41" s="124"/>
      <c r="N41" s="124"/>
      <c r="O41" s="124"/>
      <c r="P41" s="124"/>
      <c r="Q41" s="142"/>
      <c r="R41" s="126"/>
      <c r="S41" s="142"/>
      <c r="T41" s="142"/>
      <c r="U41" s="124"/>
      <c r="V41" s="124"/>
      <c r="W41" s="124"/>
      <c r="X41" s="124"/>
      <c r="Y41" s="124"/>
      <c r="Z41" s="124"/>
      <c r="AA41" s="142"/>
      <c r="AB41" s="126"/>
      <c r="AC41" s="127">
        <f>SUM(I41,K41,M41,O41,Q41)</f>
        <v>0</v>
      </c>
      <c r="AD41" s="143" t="s">
        <v>14</v>
      </c>
      <c r="AE41" s="143" t="s">
        <v>1559</v>
      </c>
      <c r="AF41" s="129"/>
      <c r="AG41" s="129"/>
      <c r="AH41" s="144"/>
      <c r="AI41" s="131">
        <f t="shared" si="6"/>
        <v>2</v>
      </c>
      <c r="AJ41" s="132" t="str">
        <f t="shared" si="7"/>
        <v>TN</v>
      </c>
      <c r="AK41" s="133"/>
      <c r="AL41" s="134" t="str">
        <f t="shared" si="1"/>
        <v>TN</v>
      </c>
      <c r="AM41" s="119">
        <v>126</v>
      </c>
      <c r="AN41" s="135">
        <f t="shared" si="2"/>
        <v>1</v>
      </c>
      <c r="AO41" s="135" t="str">
        <f t="shared" si="3"/>
        <v>114</v>
      </c>
      <c r="AP41" s="135" t="str">
        <f t="shared" si="4"/>
        <v>11</v>
      </c>
      <c r="AQ41" s="135" t="str">
        <f t="shared" si="5"/>
        <v>1</v>
      </c>
      <c r="AR41" s="146"/>
      <c r="AS41" s="137">
        <v>3</v>
      </c>
      <c r="AT41" s="137"/>
      <c r="AU41" s="137"/>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row>
    <row r="42" spans="1:76" s="4" customFormat="1" ht="21.95" customHeight="1" x14ac:dyDescent="0.2">
      <c r="A42" s="43">
        <v>6</v>
      </c>
      <c r="B42" s="43">
        <v>11</v>
      </c>
      <c r="C42" s="15" t="s">
        <v>1009</v>
      </c>
      <c r="D42" s="119">
        <f>IF(AND(AS42=AS41,AL42=AL41),IF(AL42="TN",IF(AS41=3,IF(D41&lt;'Phan phong'!$I$9,D41+1,1),IF(D41&lt;'Phan phong'!$I$10,D41+1,1)),IF(AS41=3,IF(D41&lt;'Phan phong'!$P$9,D41+1,1),IF(D41&lt;'Phan phong'!$P$10,D41+1,1))),1)</f>
        <v>10</v>
      </c>
      <c r="E42" s="138">
        <v>290040</v>
      </c>
      <c r="F42" s="121" t="s">
        <v>346</v>
      </c>
      <c r="G42" s="150" t="s">
        <v>459</v>
      </c>
      <c r="H42" s="163" t="s">
        <v>760</v>
      </c>
      <c r="I42" s="169"/>
      <c r="J42" s="169"/>
      <c r="K42" s="124"/>
      <c r="L42" s="124"/>
      <c r="M42" s="124"/>
      <c r="N42" s="124"/>
      <c r="O42" s="124"/>
      <c r="P42" s="124"/>
      <c r="Q42" s="142"/>
      <c r="R42" s="126"/>
      <c r="S42" s="169"/>
      <c r="T42" s="169"/>
      <c r="U42" s="124"/>
      <c r="V42" s="124"/>
      <c r="W42" s="124"/>
      <c r="X42" s="124"/>
      <c r="Y42" s="124"/>
      <c r="Z42" s="124"/>
      <c r="AA42" s="142"/>
      <c r="AB42" s="126"/>
      <c r="AC42" s="127">
        <f>SUM(I42,K42,M42,O42,Q42)</f>
        <v>0</v>
      </c>
      <c r="AD42" s="143" t="s">
        <v>12</v>
      </c>
      <c r="AE42" s="143" t="s">
        <v>1559</v>
      </c>
      <c r="AF42" s="129"/>
      <c r="AG42" s="129"/>
      <c r="AH42" s="144"/>
      <c r="AI42" s="131">
        <f t="shared" si="6"/>
        <v>2</v>
      </c>
      <c r="AJ42" s="132" t="str">
        <f t="shared" si="7"/>
        <v>TN</v>
      </c>
      <c r="AK42" s="133"/>
      <c r="AL42" s="134" t="str">
        <f t="shared" si="1"/>
        <v>TN</v>
      </c>
      <c r="AM42" s="119">
        <v>173</v>
      </c>
      <c r="AN42" s="135">
        <f t="shared" si="2"/>
        <v>1</v>
      </c>
      <c r="AO42" s="135" t="str">
        <f t="shared" si="3"/>
        <v>115</v>
      </c>
      <c r="AP42" s="135" t="str">
        <f t="shared" si="4"/>
        <v>11</v>
      </c>
      <c r="AQ42" s="135" t="str">
        <f t="shared" si="5"/>
        <v>1</v>
      </c>
      <c r="AR42" s="146"/>
      <c r="AS42" s="137">
        <v>3</v>
      </c>
      <c r="AT42" s="145"/>
      <c r="AU42" s="145"/>
    </row>
    <row r="43" spans="1:76" s="5" customFormat="1" ht="21.95" customHeight="1" x14ac:dyDescent="0.25">
      <c r="A43" s="43">
        <v>27</v>
      </c>
      <c r="B43" s="43">
        <v>27</v>
      </c>
      <c r="C43" s="15" t="s">
        <v>1228</v>
      </c>
      <c r="D43" s="119">
        <f>IF(AND(AS43=AS42,AL43=AL42),IF(AL43="TN",IF(AS42=3,IF(D42&lt;'Phan phong'!$I$9,D42+1,1),IF(D42&lt;'Phan phong'!$I$10,D42+1,1)),IF(AS42=3,IF(D42&lt;'Phan phong'!$P$9,D42+1,1),IF(D42&lt;'Phan phong'!$P$10,D42+1,1))),1)</f>
        <v>11</v>
      </c>
      <c r="E43" s="120">
        <v>290041</v>
      </c>
      <c r="F43" s="121" t="s">
        <v>346</v>
      </c>
      <c r="G43" s="150" t="s">
        <v>635</v>
      </c>
      <c r="H43" s="163" t="s">
        <v>832</v>
      </c>
      <c r="I43" s="142"/>
      <c r="J43" s="142"/>
      <c r="K43" s="142"/>
      <c r="L43" s="142"/>
      <c r="M43" s="142"/>
      <c r="N43" s="142"/>
      <c r="O43" s="124"/>
      <c r="P43" s="124"/>
      <c r="Q43" s="142"/>
      <c r="R43" s="152"/>
      <c r="S43" s="142"/>
      <c r="T43" s="142"/>
      <c r="U43" s="142"/>
      <c r="V43" s="142"/>
      <c r="W43" s="142"/>
      <c r="X43" s="142"/>
      <c r="Y43" s="124"/>
      <c r="Z43" s="124"/>
      <c r="AA43" s="142"/>
      <c r="AB43" s="152"/>
      <c r="AC43" s="127">
        <f>SUM(I43,K43,M43,O43,Q43)</f>
        <v>0</v>
      </c>
      <c r="AD43" s="143" t="s">
        <v>16</v>
      </c>
      <c r="AE43" s="143" t="s">
        <v>162</v>
      </c>
      <c r="AF43" s="129"/>
      <c r="AG43" s="129"/>
      <c r="AH43" s="144"/>
      <c r="AI43" s="131">
        <f t="shared" si="6"/>
        <v>2</v>
      </c>
      <c r="AJ43" s="132" t="str">
        <f t="shared" si="7"/>
        <v>TN</v>
      </c>
      <c r="AK43" s="133"/>
      <c r="AL43" s="134" t="str">
        <f t="shared" si="1"/>
        <v>TN</v>
      </c>
      <c r="AM43" s="119">
        <v>259</v>
      </c>
      <c r="AN43" s="135">
        <f t="shared" si="2"/>
        <v>1</v>
      </c>
      <c r="AO43" s="135" t="str">
        <f t="shared" si="3"/>
        <v>117</v>
      </c>
      <c r="AP43" s="135" t="str">
        <f t="shared" si="4"/>
        <v>11</v>
      </c>
      <c r="AQ43" s="135" t="str">
        <f t="shared" si="5"/>
        <v>1</v>
      </c>
      <c r="AR43" s="136"/>
      <c r="AS43" s="137">
        <v>3</v>
      </c>
      <c r="AT43" s="161"/>
      <c r="AU43" s="137"/>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row>
    <row r="44" spans="1:76" s="5" customFormat="1" ht="21.95" customHeight="1" x14ac:dyDescent="0.25">
      <c r="A44" s="42"/>
      <c r="B44" s="43"/>
      <c r="C44" s="50" t="s">
        <v>1602</v>
      </c>
      <c r="D44" s="119">
        <f>IF(AND(AS44=AS43,AL44=AL43),IF(AL44="TN",IF(AS43=3,IF(D43&lt;'Phan phong'!$I$9,D43+1,1),IF(D43&lt;'Phan phong'!$I$10,D43+1,1)),IF(AS43=3,IF(D43&lt;'Phan phong'!$P$9,D43+1,1),IF(D43&lt;'Phan phong'!$P$10,D43+1,1))),1)</f>
        <v>12</v>
      </c>
      <c r="E44" s="138">
        <v>290042</v>
      </c>
      <c r="F44" s="121" t="s">
        <v>1392</v>
      </c>
      <c r="G44" s="150" t="s">
        <v>635</v>
      </c>
      <c r="H44" s="151"/>
      <c r="I44" s="142"/>
      <c r="J44" s="142"/>
      <c r="K44" s="124"/>
      <c r="L44" s="124"/>
      <c r="M44" s="124"/>
      <c r="N44" s="124"/>
      <c r="O44" s="124"/>
      <c r="P44" s="124"/>
      <c r="Q44" s="142"/>
      <c r="R44" s="152"/>
      <c r="S44" s="142"/>
      <c r="T44" s="142"/>
      <c r="U44" s="124"/>
      <c r="V44" s="124"/>
      <c r="W44" s="124"/>
      <c r="X44" s="124"/>
      <c r="Y44" s="124"/>
      <c r="Z44" s="124"/>
      <c r="AA44" s="142"/>
      <c r="AB44" s="152"/>
      <c r="AC44" s="127"/>
      <c r="AD44" s="128" t="s">
        <v>1</v>
      </c>
      <c r="AE44" s="128" t="s">
        <v>163</v>
      </c>
      <c r="AF44" s="129"/>
      <c r="AG44" s="129"/>
      <c r="AH44" s="153"/>
      <c r="AI44" s="131">
        <f t="shared" si="6"/>
        <v>2</v>
      </c>
      <c r="AJ44" s="132" t="str">
        <f t="shared" si="7"/>
        <v>TN</v>
      </c>
      <c r="AK44" s="154"/>
      <c r="AL44" s="134" t="str">
        <f t="shared" si="1"/>
        <v>TN</v>
      </c>
      <c r="AM44" s="119">
        <v>752</v>
      </c>
      <c r="AN44" s="135">
        <f t="shared" si="2"/>
        <v>0</v>
      </c>
      <c r="AO44" s="135" t="str">
        <f t="shared" si="3"/>
        <v>101</v>
      </c>
      <c r="AP44" s="135" t="str">
        <f t="shared" si="4"/>
        <v>10</v>
      </c>
      <c r="AQ44" s="135" t="str">
        <f t="shared" si="5"/>
        <v>0</v>
      </c>
      <c r="AR44" s="155"/>
      <c r="AS44" s="137">
        <v>3</v>
      </c>
      <c r="AT44" s="156"/>
      <c r="AU44" s="145"/>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s="5" customFormat="1" ht="21.95" customHeight="1" x14ac:dyDescent="0.2">
      <c r="A45" s="43">
        <v>22</v>
      </c>
      <c r="B45" s="43">
        <v>22</v>
      </c>
      <c r="C45" s="15" t="s">
        <v>959</v>
      </c>
      <c r="D45" s="119">
        <f>IF(AND(AS45=AS44,AL45=AL44),IF(AL45="TN",IF(AS44=3,IF(D44&lt;'Phan phong'!$I$9,D44+1,1),IF(D44&lt;'Phan phong'!$I$10,D44+1,1)),IF(AS44=3,IF(D44&lt;'Phan phong'!$P$9,D44+1,1),IF(D44&lt;'Phan phong'!$P$10,D44+1,1))),1)</f>
        <v>13</v>
      </c>
      <c r="E45" s="120">
        <v>290043</v>
      </c>
      <c r="F45" s="121" t="s">
        <v>404</v>
      </c>
      <c r="G45" s="150" t="s">
        <v>405</v>
      </c>
      <c r="H45" s="163" t="s">
        <v>718</v>
      </c>
      <c r="I45" s="142"/>
      <c r="J45" s="142"/>
      <c r="K45" s="124"/>
      <c r="L45" s="124"/>
      <c r="M45" s="124"/>
      <c r="N45" s="124"/>
      <c r="O45" s="124"/>
      <c r="P45" s="124"/>
      <c r="Q45" s="142"/>
      <c r="R45" s="126"/>
      <c r="S45" s="142"/>
      <c r="T45" s="142"/>
      <c r="U45" s="124"/>
      <c r="V45" s="124"/>
      <c r="W45" s="124"/>
      <c r="X45" s="124"/>
      <c r="Y45" s="124"/>
      <c r="Z45" s="124"/>
      <c r="AA45" s="142"/>
      <c r="AB45" s="126"/>
      <c r="AC45" s="127">
        <f>SUM(I45,K45,M45,O45,Q45)</f>
        <v>0</v>
      </c>
      <c r="AD45" s="143" t="s">
        <v>16</v>
      </c>
      <c r="AE45" s="143" t="s">
        <v>162</v>
      </c>
      <c r="AF45" s="129"/>
      <c r="AG45" s="129"/>
      <c r="AH45" s="129" t="s">
        <v>1502</v>
      </c>
      <c r="AI45" s="131">
        <f t="shared" si="6"/>
        <v>2</v>
      </c>
      <c r="AJ45" s="132" t="str">
        <f t="shared" si="7"/>
        <v>TN</v>
      </c>
      <c r="AK45" s="133"/>
      <c r="AL45" s="134" t="str">
        <f t="shared" si="1"/>
        <v>TN</v>
      </c>
      <c r="AM45" s="119">
        <v>260</v>
      </c>
      <c r="AN45" s="135">
        <f t="shared" si="2"/>
        <v>1</v>
      </c>
      <c r="AO45" s="135" t="str">
        <f t="shared" si="3"/>
        <v>117</v>
      </c>
      <c r="AP45" s="135" t="str">
        <f t="shared" si="4"/>
        <v>11</v>
      </c>
      <c r="AQ45" s="135" t="str">
        <f t="shared" si="5"/>
        <v>1</v>
      </c>
      <c r="AR45" s="146"/>
      <c r="AS45" s="137">
        <v>3</v>
      </c>
      <c r="AT45" s="170"/>
      <c r="AU45" s="145"/>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s="4" customFormat="1" ht="21.95" customHeight="1" x14ac:dyDescent="0.25">
      <c r="A46" s="43">
        <v>40</v>
      </c>
      <c r="B46" s="43">
        <v>16</v>
      </c>
      <c r="C46" s="14" t="s">
        <v>1300</v>
      </c>
      <c r="D46" s="119">
        <f>IF(AND(AS46=AS45,AL46=AL45),IF(AL46="TN",IF(AS45=3,IF(D45&lt;'Phan phong'!$I$9,D45+1,1),IF(D45&lt;'Phan phong'!$I$10,D45+1,1)),IF(AS45=3,IF(D45&lt;'Phan phong'!$P$9,D45+1,1),IF(D45&lt;'Phan phong'!$P$10,D45+1,1))),1)</f>
        <v>14</v>
      </c>
      <c r="E46" s="138">
        <v>290044</v>
      </c>
      <c r="F46" s="121" t="s">
        <v>367</v>
      </c>
      <c r="G46" s="150" t="s">
        <v>529</v>
      </c>
      <c r="H46" s="163" t="s">
        <v>54</v>
      </c>
      <c r="I46" s="142"/>
      <c r="J46" s="142"/>
      <c r="K46" s="124"/>
      <c r="L46" s="124"/>
      <c r="M46" s="124"/>
      <c r="N46" s="124"/>
      <c r="O46" s="124"/>
      <c r="P46" s="124"/>
      <c r="Q46" s="142"/>
      <c r="R46" s="152"/>
      <c r="S46" s="142"/>
      <c r="T46" s="142"/>
      <c r="U46" s="124"/>
      <c r="V46" s="124"/>
      <c r="W46" s="124"/>
      <c r="X46" s="124"/>
      <c r="Y46" s="124"/>
      <c r="Z46" s="124"/>
      <c r="AA46" s="142"/>
      <c r="AB46" s="152"/>
      <c r="AC46" s="127">
        <f>SUM(I46,K46,M46,O46,Q46)</f>
        <v>0</v>
      </c>
      <c r="AD46" s="143" t="s">
        <v>12</v>
      </c>
      <c r="AE46" s="143" t="s">
        <v>1559</v>
      </c>
      <c r="AF46" s="129"/>
      <c r="AG46" s="129"/>
      <c r="AH46" s="144"/>
      <c r="AI46" s="131">
        <f t="shared" si="6"/>
        <v>2</v>
      </c>
      <c r="AJ46" s="132" t="str">
        <f t="shared" si="7"/>
        <v>TN</v>
      </c>
      <c r="AK46" s="154"/>
      <c r="AL46" s="134" t="str">
        <f t="shared" si="1"/>
        <v>TN</v>
      </c>
      <c r="AM46" s="119">
        <v>174</v>
      </c>
      <c r="AN46" s="135">
        <f t="shared" si="2"/>
        <v>1</v>
      </c>
      <c r="AO46" s="135" t="str">
        <f t="shared" si="3"/>
        <v>115</v>
      </c>
      <c r="AP46" s="135" t="str">
        <f t="shared" si="4"/>
        <v>11</v>
      </c>
      <c r="AQ46" s="135" t="str">
        <f t="shared" si="5"/>
        <v>1</v>
      </c>
      <c r="AR46" s="155"/>
      <c r="AS46" s="137">
        <v>3</v>
      </c>
      <c r="AT46" s="156"/>
      <c r="AU46" s="145"/>
    </row>
    <row r="47" spans="1:76" s="4" customFormat="1" ht="21.95" customHeight="1" x14ac:dyDescent="0.2">
      <c r="A47" s="43">
        <v>3</v>
      </c>
      <c r="B47" s="43">
        <v>19</v>
      </c>
      <c r="C47" s="15" t="s">
        <v>1082</v>
      </c>
      <c r="D47" s="119">
        <f>IF(AND(AS47=AS46,AL47=AL46),IF(AL47="TN",IF(AS46=3,IF(D46&lt;'Phan phong'!$I$9,D46+1,1),IF(D46&lt;'Phan phong'!$I$10,D46+1,1)),IF(AS46=3,IF(D46&lt;'Phan phong'!$P$9,D46+1,1),IF(D46&lt;'Phan phong'!$P$10,D46+1,1))),1)</f>
        <v>15</v>
      </c>
      <c r="E47" s="120">
        <v>290045</v>
      </c>
      <c r="F47" s="121" t="s">
        <v>528</v>
      </c>
      <c r="G47" s="150" t="s">
        <v>529</v>
      </c>
      <c r="H47" s="163" t="s">
        <v>815</v>
      </c>
      <c r="I47" s="142"/>
      <c r="J47" s="142"/>
      <c r="K47" s="124"/>
      <c r="L47" s="124"/>
      <c r="M47" s="124"/>
      <c r="N47" s="124"/>
      <c r="O47" s="124"/>
      <c r="P47" s="124"/>
      <c r="Q47" s="142"/>
      <c r="R47" s="126"/>
      <c r="S47" s="142"/>
      <c r="T47" s="142"/>
      <c r="U47" s="124"/>
      <c r="V47" s="124"/>
      <c r="W47" s="124"/>
      <c r="X47" s="124"/>
      <c r="Y47" s="124"/>
      <c r="Z47" s="124"/>
      <c r="AA47" s="142"/>
      <c r="AB47" s="126"/>
      <c r="AC47" s="127">
        <f>SUM(I47,K47,M47,O47,Q47)</f>
        <v>0</v>
      </c>
      <c r="AD47" s="143" t="s">
        <v>11</v>
      </c>
      <c r="AE47" s="143" t="s">
        <v>1559</v>
      </c>
      <c r="AF47" s="129"/>
      <c r="AG47" s="129"/>
      <c r="AH47" s="144"/>
      <c r="AI47" s="131">
        <f t="shared" si="6"/>
        <v>2</v>
      </c>
      <c r="AJ47" s="132" t="str">
        <f t="shared" si="7"/>
        <v>TN</v>
      </c>
      <c r="AK47" s="133"/>
      <c r="AL47" s="134" t="str">
        <f t="shared" si="1"/>
        <v>TN</v>
      </c>
      <c r="AM47" s="119">
        <v>43</v>
      </c>
      <c r="AN47" s="135">
        <f t="shared" si="2"/>
        <v>1</v>
      </c>
      <c r="AO47" s="135" t="str">
        <f t="shared" si="3"/>
        <v>112</v>
      </c>
      <c r="AP47" s="135" t="str">
        <f t="shared" si="4"/>
        <v>11</v>
      </c>
      <c r="AQ47" s="135" t="str">
        <f t="shared" si="5"/>
        <v>1</v>
      </c>
      <c r="AR47" s="146"/>
      <c r="AS47" s="137">
        <v>3</v>
      </c>
      <c r="AT47" s="145"/>
      <c r="AU47" s="137"/>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row>
    <row r="48" spans="1:76" s="4" customFormat="1" ht="21.95" customHeight="1" x14ac:dyDescent="0.25">
      <c r="A48" s="43">
        <v>37</v>
      </c>
      <c r="B48" s="44">
        <v>11</v>
      </c>
      <c r="C48" s="50" t="s">
        <v>1774</v>
      </c>
      <c r="D48" s="119">
        <f>IF(AND(AS48=AS47,AL48=AL47),IF(AL48="TN",IF(AS47=3,IF(D47&lt;'Phan phong'!$I$9,D47+1,1),IF(D47&lt;'Phan phong'!$I$10,D47+1,1)),IF(AS47=3,IF(D47&lt;'Phan phong'!$P$9,D47+1,1),IF(D47&lt;'Phan phong'!$P$10,D47+1,1))),1)</f>
        <v>16</v>
      </c>
      <c r="E48" s="138">
        <v>290046</v>
      </c>
      <c r="F48" s="121" t="s">
        <v>479</v>
      </c>
      <c r="G48" s="122" t="s">
        <v>1304</v>
      </c>
      <c r="H48" s="123">
        <v>37254</v>
      </c>
      <c r="I48" s="124"/>
      <c r="J48" s="124"/>
      <c r="K48" s="124"/>
      <c r="L48" s="124"/>
      <c r="M48" s="124"/>
      <c r="N48" s="124"/>
      <c r="O48" s="124"/>
      <c r="P48" s="124"/>
      <c r="Q48" s="125"/>
      <c r="R48" s="126"/>
      <c r="S48" s="124"/>
      <c r="T48" s="124"/>
      <c r="U48" s="124"/>
      <c r="V48" s="124"/>
      <c r="W48" s="124"/>
      <c r="X48" s="124"/>
      <c r="Y48" s="124"/>
      <c r="Z48" s="124"/>
      <c r="AA48" s="125"/>
      <c r="AB48" s="126"/>
      <c r="AC48" s="127">
        <f>SUM(I48,K48,M48,O48)</f>
        <v>0</v>
      </c>
      <c r="AD48" s="128" t="s">
        <v>5</v>
      </c>
      <c r="AE48" s="128" t="s">
        <v>163</v>
      </c>
      <c r="AF48" s="129"/>
      <c r="AG48" s="129"/>
      <c r="AH48" s="130"/>
      <c r="AI48" s="131">
        <f t="shared" si="6"/>
        <v>2</v>
      </c>
      <c r="AJ48" s="132" t="str">
        <f t="shared" si="7"/>
        <v>TN</v>
      </c>
      <c r="AK48" s="133"/>
      <c r="AL48" s="134" t="str">
        <f t="shared" si="1"/>
        <v>TN</v>
      </c>
      <c r="AM48" s="119">
        <v>924</v>
      </c>
      <c r="AN48" s="135">
        <f t="shared" si="2"/>
        <v>0</v>
      </c>
      <c r="AO48" s="135" t="str">
        <f t="shared" si="3"/>
        <v>105</v>
      </c>
      <c r="AP48" s="135" t="str">
        <f t="shared" si="4"/>
        <v>10</v>
      </c>
      <c r="AQ48" s="135" t="str">
        <f t="shared" si="5"/>
        <v>0</v>
      </c>
      <c r="AR48" s="136"/>
      <c r="AS48" s="137">
        <v>3</v>
      </c>
      <c r="AT48" s="137"/>
      <c r="AU48" s="161"/>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row>
    <row r="49" spans="1:76" s="4" customFormat="1" ht="21.95" customHeight="1" x14ac:dyDescent="0.2">
      <c r="A49" s="42">
        <v>15</v>
      </c>
      <c r="B49" s="43">
        <v>38</v>
      </c>
      <c r="C49" s="50" t="s">
        <v>1570</v>
      </c>
      <c r="D49" s="119">
        <f>IF(AND(AS49=AS48,AL49=AL48),IF(AL49="TN",IF(AS48=3,IF(D48&lt;'Phan phong'!$I$9,D48+1,1),IF(D48&lt;'Phan phong'!$I$10,D48+1,1)),IF(AS48=3,IF(D48&lt;'Phan phong'!$P$9,D48+1,1),IF(D48&lt;'Phan phong'!$P$10,D48+1,1))),1)</f>
        <v>17</v>
      </c>
      <c r="E49" s="120">
        <v>290047</v>
      </c>
      <c r="F49" s="121" t="s">
        <v>1960</v>
      </c>
      <c r="G49" s="150" t="s">
        <v>1304</v>
      </c>
      <c r="H49" s="151" t="s">
        <v>755</v>
      </c>
      <c r="I49" s="142"/>
      <c r="J49" s="142"/>
      <c r="K49" s="124"/>
      <c r="L49" s="124"/>
      <c r="M49" s="124"/>
      <c r="N49" s="124"/>
      <c r="O49" s="124"/>
      <c r="P49" s="124"/>
      <c r="Q49" s="142"/>
      <c r="R49" s="126"/>
      <c r="S49" s="142"/>
      <c r="T49" s="142"/>
      <c r="U49" s="124"/>
      <c r="V49" s="124"/>
      <c r="W49" s="124"/>
      <c r="X49" s="124"/>
      <c r="Y49" s="124"/>
      <c r="Z49" s="124"/>
      <c r="AA49" s="142"/>
      <c r="AB49" s="126"/>
      <c r="AC49" s="127">
        <f>SUM(I49,K49,M49,O49)</f>
        <v>0</v>
      </c>
      <c r="AD49" s="128" t="s">
        <v>1</v>
      </c>
      <c r="AE49" s="128" t="s">
        <v>163</v>
      </c>
      <c r="AF49" s="129"/>
      <c r="AG49" s="129"/>
      <c r="AH49" s="171"/>
      <c r="AI49" s="131">
        <f t="shared" si="6"/>
        <v>2</v>
      </c>
      <c r="AJ49" s="132" t="str">
        <f t="shared" si="7"/>
        <v>TN</v>
      </c>
      <c r="AK49" s="133"/>
      <c r="AL49" s="134" t="str">
        <f t="shared" si="1"/>
        <v>TN</v>
      </c>
      <c r="AM49" s="119">
        <v>720</v>
      </c>
      <c r="AN49" s="135">
        <f t="shared" si="2"/>
        <v>0</v>
      </c>
      <c r="AO49" s="135" t="str">
        <f t="shared" si="3"/>
        <v>101</v>
      </c>
      <c r="AP49" s="135" t="str">
        <f t="shared" si="4"/>
        <v>10</v>
      </c>
      <c r="AQ49" s="135" t="str">
        <f t="shared" si="5"/>
        <v>0</v>
      </c>
      <c r="AR49" s="146"/>
      <c r="AS49" s="137">
        <v>3</v>
      </c>
      <c r="AT49" s="145"/>
      <c r="AU49" s="137"/>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row>
    <row r="50" spans="1:76" s="4" customFormat="1" ht="21.95" customHeight="1" x14ac:dyDescent="0.25">
      <c r="A50" s="42"/>
      <c r="B50" s="43"/>
      <c r="C50" s="50" t="s">
        <v>1615</v>
      </c>
      <c r="D50" s="119">
        <f>IF(AND(AS50=AS49,AL50=AL49),IF(AL50="TN",IF(AS49=3,IF(D49&lt;'Phan phong'!$I$9,D49+1,1),IF(D49&lt;'Phan phong'!$I$10,D49+1,1)),IF(AS49=3,IF(D49&lt;'Phan phong'!$P$9,D49+1,1),IF(D49&lt;'Phan phong'!$P$10,D49+1,1))),1)</f>
        <v>18</v>
      </c>
      <c r="E50" s="138">
        <v>290048</v>
      </c>
      <c r="F50" s="121" t="s">
        <v>1386</v>
      </c>
      <c r="G50" s="150" t="s">
        <v>494</v>
      </c>
      <c r="H50" s="151"/>
      <c r="I50" s="142"/>
      <c r="J50" s="142"/>
      <c r="K50" s="124"/>
      <c r="L50" s="124"/>
      <c r="M50" s="124"/>
      <c r="N50" s="124"/>
      <c r="O50" s="124"/>
      <c r="P50" s="124"/>
      <c r="Q50" s="142"/>
      <c r="R50" s="152"/>
      <c r="S50" s="142"/>
      <c r="T50" s="142"/>
      <c r="U50" s="124"/>
      <c r="V50" s="124"/>
      <c r="W50" s="124"/>
      <c r="X50" s="124"/>
      <c r="Y50" s="124"/>
      <c r="Z50" s="124"/>
      <c r="AA50" s="142"/>
      <c r="AB50" s="152"/>
      <c r="AC50" s="127"/>
      <c r="AD50" s="128" t="s">
        <v>2</v>
      </c>
      <c r="AE50" s="128" t="s">
        <v>163</v>
      </c>
      <c r="AF50" s="129"/>
      <c r="AG50" s="129"/>
      <c r="AH50" s="153"/>
      <c r="AI50" s="131">
        <f t="shared" si="6"/>
        <v>2</v>
      </c>
      <c r="AJ50" s="132" t="str">
        <f t="shared" si="7"/>
        <v>TN</v>
      </c>
      <c r="AK50" s="154"/>
      <c r="AL50" s="134" t="str">
        <f t="shared" si="1"/>
        <v>TN</v>
      </c>
      <c r="AM50" s="119">
        <v>765</v>
      </c>
      <c r="AN50" s="135">
        <f t="shared" si="2"/>
        <v>0</v>
      </c>
      <c r="AO50" s="135" t="str">
        <f t="shared" si="3"/>
        <v>102</v>
      </c>
      <c r="AP50" s="135" t="str">
        <f t="shared" si="4"/>
        <v>10</v>
      </c>
      <c r="AQ50" s="135" t="str">
        <f t="shared" si="5"/>
        <v>0</v>
      </c>
      <c r="AR50" s="155"/>
      <c r="AS50" s="137">
        <v>3</v>
      </c>
      <c r="AT50" s="156"/>
      <c r="AU50" s="145"/>
    </row>
    <row r="51" spans="1:76" s="4" customFormat="1" ht="21.95" customHeight="1" x14ac:dyDescent="0.25">
      <c r="A51" s="43">
        <v>3</v>
      </c>
      <c r="B51" s="43">
        <v>3</v>
      </c>
      <c r="C51" s="15" t="s">
        <v>1045</v>
      </c>
      <c r="D51" s="119">
        <f>IF(AND(AS51=AS50,AL51=AL50),IF(AL51="TN",IF(AS50=3,IF(D50&lt;'Phan phong'!$I$9,D50+1,1),IF(D50&lt;'Phan phong'!$I$10,D50+1,1)),IF(AS50=3,IF(D50&lt;'Phan phong'!$P$9,D50+1,1),IF(D50&lt;'Phan phong'!$P$10,D50+1,1))),1)</f>
        <v>19</v>
      </c>
      <c r="E51" s="120">
        <v>290049</v>
      </c>
      <c r="F51" s="121" t="s">
        <v>493</v>
      </c>
      <c r="G51" s="150" t="s">
        <v>494</v>
      </c>
      <c r="H51" s="163" t="s">
        <v>791</v>
      </c>
      <c r="I51" s="142"/>
      <c r="J51" s="142"/>
      <c r="K51" s="124"/>
      <c r="L51" s="124"/>
      <c r="M51" s="124"/>
      <c r="N51" s="124"/>
      <c r="O51" s="124"/>
      <c r="P51" s="124"/>
      <c r="Q51" s="142"/>
      <c r="R51" s="152"/>
      <c r="S51" s="142"/>
      <c r="T51" s="142"/>
      <c r="U51" s="124"/>
      <c r="V51" s="124"/>
      <c r="W51" s="124"/>
      <c r="X51" s="124"/>
      <c r="Y51" s="124"/>
      <c r="Z51" s="124"/>
      <c r="AA51" s="142"/>
      <c r="AB51" s="152"/>
      <c r="AC51" s="127">
        <f>SUM(I51,K51,M51,O51,Q51)</f>
        <v>0</v>
      </c>
      <c r="AD51" s="143" t="s">
        <v>16</v>
      </c>
      <c r="AE51" s="143" t="s">
        <v>162</v>
      </c>
      <c r="AF51" s="129"/>
      <c r="AG51" s="129"/>
      <c r="AH51" s="144"/>
      <c r="AI51" s="131">
        <f t="shared" si="6"/>
        <v>2</v>
      </c>
      <c r="AJ51" s="132" t="str">
        <f t="shared" si="7"/>
        <v>TN</v>
      </c>
      <c r="AK51" s="154"/>
      <c r="AL51" s="134" t="str">
        <f t="shared" si="1"/>
        <v>TN</v>
      </c>
      <c r="AM51" s="119">
        <v>261</v>
      </c>
      <c r="AN51" s="135">
        <f t="shared" si="2"/>
        <v>1</v>
      </c>
      <c r="AO51" s="135" t="str">
        <f t="shared" si="3"/>
        <v>117</v>
      </c>
      <c r="AP51" s="135" t="str">
        <f t="shared" si="4"/>
        <v>11</v>
      </c>
      <c r="AQ51" s="135" t="str">
        <f t="shared" si="5"/>
        <v>1</v>
      </c>
      <c r="AR51" s="155"/>
      <c r="AS51" s="137">
        <v>3</v>
      </c>
      <c r="AT51" s="156"/>
      <c r="AU51" s="145"/>
    </row>
    <row r="52" spans="1:76" s="4" customFormat="1" ht="21.95" customHeight="1" x14ac:dyDescent="0.25">
      <c r="A52" s="42"/>
      <c r="B52" s="43"/>
      <c r="C52" s="50" t="s">
        <v>1610</v>
      </c>
      <c r="D52" s="119">
        <f>IF(AND(AS52=AS51,AL52=AL51),IF(AL52="TN",IF(AS51=3,IF(D51&lt;'Phan phong'!$I$9,D51+1,1),IF(D51&lt;'Phan phong'!$I$10,D51+1,1)),IF(AS51=3,IF(D51&lt;'Phan phong'!$P$9,D51+1,1),IF(D51&lt;'Phan phong'!$P$10,D51+1,1))),1)</f>
        <v>20</v>
      </c>
      <c r="E52" s="138">
        <v>290050</v>
      </c>
      <c r="F52" s="121" t="s">
        <v>500</v>
      </c>
      <c r="G52" s="150" t="s">
        <v>494</v>
      </c>
      <c r="H52" s="151"/>
      <c r="I52" s="142"/>
      <c r="J52" s="142"/>
      <c r="K52" s="124"/>
      <c r="L52" s="124"/>
      <c r="M52" s="124"/>
      <c r="N52" s="124"/>
      <c r="O52" s="124"/>
      <c r="P52" s="124"/>
      <c r="Q52" s="142"/>
      <c r="R52" s="152"/>
      <c r="S52" s="142"/>
      <c r="T52" s="142"/>
      <c r="U52" s="124"/>
      <c r="V52" s="124"/>
      <c r="W52" s="124"/>
      <c r="X52" s="124"/>
      <c r="Y52" s="124"/>
      <c r="Z52" s="124"/>
      <c r="AA52" s="142"/>
      <c r="AB52" s="152"/>
      <c r="AC52" s="127"/>
      <c r="AD52" s="128" t="s">
        <v>2</v>
      </c>
      <c r="AE52" s="128" t="s">
        <v>163</v>
      </c>
      <c r="AF52" s="129"/>
      <c r="AG52" s="129"/>
      <c r="AH52" s="153"/>
      <c r="AI52" s="131">
        <f t="shared" si="6"/>
        <v>2</v>
      </c>
      <c r="AJ52" s="132" t="str">
        <f t="shared" si="7"/>
        <v>TN</v>
      </c>
      <c r="AK52" s="154"/>
      <c r="AL52" s="134" t="str">
        <f t="shared" si="1"/>
        <v>TN</v>
      </c>
      <c r="AM52" s="119">
        <v>760</v>
      </c>
      <c r="AN52" s="135">
        <f t="shared" si="2"/>
        <v>0</v>
      </c>
      <c r="AO52" s="135" t="str">
        <f t="shared" si="3"/>
        <v>102</v>
      </c>
      <c r="AP52" s="135" t="str">
        <f t="shared" si="4"/>
        <v>10</v>
      </c>
      <c r="AQ52" s="135" t="str">
        <f t="shared" si="5"/>
        <v>0</v>
      </c>
      <c r="AR52" s="155"/>
      <c r="AS52" s="137">
        <v>3</v>
      </c>
      <c r="AT52" s="156"/>
      <c r="AU52" s="145"/>
    </row>
    <row r="53" spans="1:76" s="4" customFormat="1" ht="21.95" customHeight="1" x14ac:dyDescent="0.25">
      <c r="A53" s="43">
        <v>24</v>
      </c>
      <c r="B53" s="44">
        <v>12</v>
      </c>
      <c r="C53" s="50" t="s">
        <v>1853</v>
      </c>
      <c r="D53" s="119">
        <f>IF(AND(AS53=AS52,AL53=AL52),IF(AL53="TN",IF(AS52=3,IF(D52&lt;'Phan phong'!$I$9,D52+1,1),IF(D52&lt;'Phan phong'!$I$10,D52+1,1)),IF(AS52=3,IF(D52&lt;'Phan phong'!$P$9,D52+1,1),IF(D52&lt;'Phan phong'!$P$10,D52+1,1))),1)</f>
        <v>21</v>
      </c>
      <c r="E53" s="120">
        <v>290051</v>
      </c>
      <c r="F53" s="121" t="s">
        <v>630</v>
      </c>
      <c r="G53" s="122" t="s">
        <v>494</v>
      </c>
      <c r="H53" s="123">
        <v>37055</v>
      </c>
      <c r="I53" s="124"/>
      <c r="J53" s="124"/>
      <c r="K53" s="124"/>
      <c r="L53" s="124"/>
      <c r="M53" s="124"/>
      <c r="N53" s="124"/>
      <c r="O53" s="124"/>
      <c r="P53" s="124"/>
      <c r="Q53" s="125"/>
      <c r="R53" s="126"/>
      <c r="S53" s="124"/>
      <c r="T53" s="124"/>
      <c r="U53" s="124"/>
      <c r="V53" s="124"/>
      <c r="W53" s="124"/>
      <c r="X53" s="124"/>
      <c r="Y53" s="124"/>
      <c r="Z53" s="124"/>
      <c r="AA53" s="125"/>
      <c r="AB53" s="126"/>
      <c r="AC53" s="127">
        <f>SUM(I53,K53,M53,O53)</f>
        <v>0</v>
      </c>
      <c r="AD53" s="128" t="s">
        <v>8</v>
      </c>
      <c r="AE53" s="128" t="s">
        <v>163</v>
      </c>
      <c r="AF53" s="129"/>
      <c r="AG53" s="129"/>
      <c r="AH53" s="130"/>
      <c r="AI53" s="131">
        <f t="shared" si="6"/>
        <v>2</v>
      </c>
      <c r="AJ53" s="132" t="str">
        <f t="shared" si="7"/>
        <v>TN</v>
      </c>
      <c r="AK53" s="133"/>
      <c r="AL53" s="134" t="str">
        <f t="shared" si="1"/>
        <v>TN</v>
      </c>
      <c r="AM53" s="119">
        <v>1007</v>
      </c>
      <c r="AN53" s="135">
        <f t="shared" si="2"/>
        <v>0</v>
      </c>
      <c r="AO53" s="135" t="str">
        <f t="shared" si="3"/>
        <v>107</v>
      </c>
      <c r="AP53" s="135" t="str">
        <f t="shared" si="4"/>
        <v>10</v>
      </c>
      <c r="AQ53" s="135" t="str">
        <f t="shared" si="5"/>
        <v>0</v>
      </c>
      <c r="AR53" s="136"/>
      <c r="AS53" s="137">
        <v>3</v>
      </c>
      <c r="AT53" s="137"/>
      <c r="AU53" s="161"/>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row>
    <row r="54" spans="1:76" s="4" customFormat="1" ht="21.95" customHeight="1" x14ac:dyDescent="0.25">
      <c r="A54" s="43">
        <v>31</v>
      </c>
      <c r="B54" s="44">
        <v>26</v>
      </c>
      <c r="C54" s="50" t="s">
        <v>1884</v>
      </c>
      <c r="D54" s="119">
        <f>IF(AND(AS54=AS53,AL54=AL53),IF(AL54="TN",IF(AS53=3,IF(D53&lt;'Phan phong'!$I$9,D53+1,1),IF(D53&lt;'Phan phong'!$I$10,D53+1,1)),IF(AS53=3,IF(D53&lt;'Phan phong'!$P$9,D53+1,1),IF(D53&lt;'Phan phong'!$P$10,D53+1,1))),1)</f>
        <v>22</v>
      </c>
      <c r="E54" s="138">
        <v>290052</v>
      </c>
      <c r="F54" s="121" t="s">
        <v>432</v>
      </c>
      <c r="G54" s="122" t="s">
        <v>494</v>
      </c>
      <c r="H54" s="123">
        <v>36597</v>
      </c>
      <c r="I54" s="124"/>
      <c r="J54" s="124"/>
      <c r="K54" s="124"/>
      <c r="L54" s="124"/>
      <c r="M54" s="124"/>
      <c r="N54" s="124"/>
      <c r="O54" s="124"/>
      <c r="P54" s="124"/>
      <c r="Q54" s="125"/>
      <c r="R54" s="126"/>
      <c r="S54" s="124"/>
      <c r="T54" s="124"/>
      <c r="U54" s="124"/>
      <c r="V54" s="124"/>
      <c r="W54" s="124"/>
      <c r="X54" s="124"/>
      <c r="Y54" s="124"/>
      <c r="Z54" s="124"/>
      <c r="AA54" s="125"/>
      <c r="AB54" s="126"/>
      <c r="AC54" s="127">
        <f>SUM(I54,K54,M54,O54)</f>
        <v>0</v>
      </c>
      <c r="AD54" s="128" t="s">
        <v>9</v>
      </c>
      <c r="AE54" s="128" t="s">
        <v>163</v>
      </c>
      <c r="AF54" s="129"/>
      <c r="AG54" s="129"/>
      <c r="AH54" s="130"/>
      <c r="AI54" s="131">
        <f t="shared" si="6"/>
        <v>2</v>
      </c>
      <c r="AJ54" s="132" t="str">
        <f t="shared" si="7"/>
        <v>TN</v>
      </c>
      <c r="AK54" s="133"/>
      <c r="AL54" s="134" t="str">
        <f t="shared" si="1"/>
        <v>TN</v>
      </c>
      <c r="AM54" s="119">
        <v>1040</v>
      </c>
      <c r="AN54" s="135">
        <f t="shared" si="2"/>
        <v>0</v>
      </c>
      <c r="AO54" s="135" t="str">
        <f t="shared" si="3"/>
        <v>108</v>
      </c>
      <c r="AP54" s="135" t="str">
        <f t="shared" si="4"/>
        <v>10</v>
      </c>
      <c r="AQ54" s="135" t="str">
        <f t="shared" si="5"/>
        <v>0</v>
      </c>
      <c r="AR54" s="136"/>
      <c r="AS54" s="137">
        <v>3</v>
      </c>
      <c r="AT54" s="137"/>
      <c r="AU54" s="161"/>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row>
    <row r="55" spans="1:76" s="4" customFormat="1" ht="21.95" customHeight="1" x14ac:dyDescent="0.25">
      <c r="A55" s="43">
        <v>2</v>
      </c>
      <c r="B55" s="43">
        <v>7</v>
      </c>
      <c r="C55" s="15" t="s">
        <v>1066</v>
      </c>
      <c r="D55" s="119">
        <f>IF(AND(AS55=AS54,AL55=AL54),IF(AL55="TN",IF(AS54=3,IF(D54&lt;'Phan phong'!$I$9,D54+1,1),IF(D54&lt;'Phan phong'!$I$10,D54+1,1)),IF(AS54=3,IF(D54&lt;'Phan phong'!$P$9,D54+1,1),IF(D54&lt;'Phan phong'!$P$10,D54+1,1))),1)</f>
        <v>23</v>
      </c>
      <c r="E55" s="120">
        <v>290053</v>
      </c>
      <c r="F55" s="121" t="s">
        <v>511</v>
      </c>
      <c r="G55" s="150" t="s">
        <v>494</v>
      </c>
      <c r="H55" s="163" t="s">
        <v>805</v>
      </c>
      <c r="I55" s="142"/>
      <c r="J55" s="142"/>
      <c r="K55" s="124"/>
      <c r="L55" s="124"/>
      <c r="M55" s="124"/>
      <c r="N55" s="124"/>
      <c r="O55" s="124"/>
      <c r="P55" s="124"/>
      <c r="Q55" s="142"/>
      <c r="R55" s="152"/>
      <c r="S55" s="142"/>
      <c r="T55" s="142"/>
      <c r="U55" s="124"/>
      <c r="V55" s="124"/>
      <c r="W55" s="124"/>
      <c r="X55" s="124"/>
      <c r="Y55" s="124"/>
      <c r="Z55" s="124"/>
      <c r="AA55" s="142"/>
      <c r="AB55" s="152"/>
      <c r="AC55" s="127">
        <f>SUM(I55,K55,M55,O55,Q55)</f>
        <v>0</v>
      </c>
      <c r="AD55" s="143" t="s">
        <v>13</v>
      </c>
      <c r="AE55" s="143" t="s">
        <v>1559</v>
      </c>
      <c r="AF55" s="129"/>
      <c r="AG55" s="129"/>
      <c r="AH55" s="144"/>
      <c r="AI55" s="131">
        <f t="shared" si="6"/>
        <v>2</v>
      </c>
      <c r="AJ55" s="132" t="str">
        <f t="shared" si="7"/>
        <v>TN</v>
      </c>
      <c r="AK55" s="133"/>
      <c r="AL55" s="134" t="str">
        <f t="shared" si="1"/>
        <v>TN</v>
      </c>
      <c r="AM55" s="119">
        <v>86</v>
      </c>
      <c r="AN55" s="135">
        <f t="shared" si="2"/>
        <v>1</v>
      </c>
      <c r="AO55" s="135" t="str">
        <f t="shared" si="3"/>
        <v>113</v>
      </c>
      <c r="AP55" s="135" t="str">
        <f t="shared" si="4"/>
        <v>11</v>
      </c>
      <c r="AQ55" s="135" t="str">
        <f t="shared" si="5"/>
        <v>1</v>
      </c>
      <c r="AR55" s="136"/>
      <c r="AS55" s="137">
        <v>3</v>
      </c>
      <c r="AT55" s="161"/>
      <c r="AU55" s="161"/>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row>
    <row r="56" spans="1:76" s="4" customFormat="1" ht="21.95" customHeight="1" x14ac:dyDescent="0.25">
      <c r="A56" s="42"/>
      <c r="B56" s="43"/>
      <c r="C56" s="50" t="s">
        <v>1650</v>
      </c>
      <c r="D56" s="119">
        <f>IF(AND(AS56=AS55,AL56=AL55),IF(AL56="TN",IF(AS55=3,IF(D55&lt;'Phan phong'!$I$9,D55+1,1),IF(D55&lt;'Phan phong'!$I$10,D55+1,1)),IF(AS55=3,IF(D55&lt;'Phan phong'!$P$9,D55+1,1),IF(D55&lt;'Phan phong'!$P$10,D55+1,1))),1)</f>
        <v>24</v>
      </c>
      <c r="E56" s="138">
        <v>290054</v>
      </c>
      <c r="F56" s="121" t="s">
        <v>468</v>
      </c>
      <c r="G56" s="150" t="s">
        <v>444</v>
      </c>
      <c r="H56" s="151"/>
      <c r="I56" s="142"/>
      <c r="J56" s="142"/>
      <c r="K56" s="124"/>
      <c r="L56" s="124"/>
      <c r="M56" s="124"/>
      <c r="N56" s="124"/>
      <c r="O56" s="124"/>
      <c r="P56" s="124"/>
      <c r="Q56" s="142"/>
      <c r="R56" s="152"/>
      <c r="S56" s="142"/>
      <c r="T56" s="142"/>
      <c r="U56" s="124"/>
      <c r="V56" s="124"/>
      <c r="W56" s="124"/>
      <c r="X56" s="124"/>
      <c r="Y56" s="124"/>
      <c r="Z56" s="124"/>
      <c r="AA56" s="142"/>
      <c r="AB56" s="152"/>
      <c r="AC56" s="127"/>
      <c r="AD56" s="128" t="s">
        <v>2</v>
      </c>
      <c r="AE56" s="128" t="s">
        <v>163</v>
      </c>
      <c r="AF56" s="129"/>
      <c r="AG56" s="129"/>
      <c r="AH56" s="153"/>
      <c r="AI56" s="131">
        <f t="shared" si="6"/>
        <v>2</v>
      </c>
      <c r="AJ56" s="132" t="str">
        <f t="shared" si="7"/>
        <v>TN</v>
      </c>
      <c r="AK56" s="154"/>
      <c r="AL56" s="134" t="str">
        <f t="shared" si="1"/>
        <v>TN</v>
      </c>
      <c r="AM56" s="119">
        <v>800</v>
      </c>
      <c r="AN56" s="135">
        <f t="shared" si="2"/>
        <v>0</v>
      </c>
      <c r="AO56" s="135" t="str">
        <f t="shared" si="3"/>
        <v>102</v>
      </c>
      <c r="AP56" s="135" t="str">
        <f t="shared" si="4"/>
        <v>10</v>
      </c>
      <c r="AQ56" s="135" t="str">
        <f t="shared" si="5"/>
        <v>0</v>
      </c>
      <c r="AR56" s="155"/>
      <c r="AS56" s="137">
        <v>3</v>
      </c>
      <c r="AT56" s="156"/>
      <c r="AU56" s="145"/>
    </row>
    <row r="57" spans="1:76" s="4" customFormat="1" ht="21.95" customHeight="1" x14ac:dyDescent="0.25">
      <c r="A57" s="43">
        <v>3</v>
      </c>
      <c r="B57" s="43">
        <v>18</v>
      </c>
      <c r="C57" s="15" t="s">
        <v>1081</v>
      </c>
      <c r="D57" s="119">
        <f>IF(AND(AS57=AS56,AL57=AL56),IF(AL57="TN",IF(AS56=3,IF(D56&lt;'Phan phong'!$I$9,D56+1,1),IF(D56&lt;'Phan phong'!$I$10,D56+1,1)),IF(AS56=3,IF(D56&lt;'Phan phong'!$P$9,D56+1,1),IF(D56&lt;'Phan phong'!$P$10,D56+1,1))),1)</f>
        <v>25</v>
      </c>
      <c r="E57" s="120">
        <v>290055</v>
      </c>
      <c r="F57" s="121" t="s">
        <v>526</v>
      </c>
      <c r="G57" s="150" t="s">
        <v>527</v>
      </c>
      <c r="H57" s="163" t="s">
        <v>814</v>
      </c>
      <c r="I57" s="142"/>
      <c r="J57" s="142"/>
      <c r="K57" s="124"/>
      <c r="L57" s="124"/>
      <c r="M57" s="124"/>
      <c r="N57" s="124"/>
      <c r="O57" s="124"/>
      <c r="P57" s="124"/>
      <c r="Q57" s="142"/>
      <c r="R57" s="126"/>
      <c r="S57" s="142"/>
      <c r="T57" s="142"/>
      <c r="U57" s="124"/>
      <c r="V57" s="124"/>
      <c r="W57" s="124"/>
      <c r="X57" s="124"/>
      <c r="Y57" s="124"/>
      <c r="Z57" s="124"/>
      <c r="AA57" s="142"/>
      <c r="AB57" s="126"/>
      <c r="AC57" s="127">
        <f>SUM(I57,K57,M57,O57,Q57)</f>
        <v>0</v>
      </c>
      <c r="AD57" s="143" t="s">
        <v>13</v>
      </c>
      <c r="AE57" s="143" t="s">
        <v>1559</v>
      </c>
      <c r="AF57" s="129"/>
      <c r="AG57" s="129"/>
      <c r="AH57" s="144"/>
      <c r="AI57" s="131">
        <f t="shared" si="6"/>
        <v>2</v>
      </c>
      <c r="AJ57" s="132" t="str">
        <f t="shared" si="7"/>
        <v>TN</v>
      </c>
      <c r="AK57" s="133"/>
      <c r="AL57" s="134" t="str">
        <f t="shared" si="1"/>
        <v>TN</v>
      </c>
      <c r="AM57" s="119">
        <v>87</v>
      </c>
      <c r="AN57" s="135">
        <f t="shared" si="2"/>
        <v>1</v>
      </c>
      <c r="AO57" s="135" t="str">
        <f t="shared" si="3"/>
        <v>113</v>
      </c>
      <c r="AP57" s="135" t="str">
        <f t="shared" si="4"/>
        <v>11</v>
      </c>
      <c r="AQ57" s="135" t="str">
        <f t="shared" si="5"/>
        <v>1</v>
      </c>
      <c r="AR57" s="136"/>
      <c r="AS57" s="137">
        <v>3</v>
      </c>
      <c r="AT57" s="145"/>
      <c r="AU57" s="170"/>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row>
    <row r="58" spans="1:76" s="4" customFormat="1" ht="21.95" customHeight="1" x14ac:dyDescent="0.25">
      <c r="A58" s="43">
        <v>5</v>
      </c>
      <c r="B58" s="43">
        <v>2</v>
      </c>
      <c r="C58" s="15" t="s">
        <v>1004</v>
      </c>
      <c r="D58" s="119">
        <f>IF(AND(AS58=AS57,AL58=AL57),IF(AL58="TN",IF(AS57=3,IF(D57&lt;'Phan phong'!$I$9,D57+1,1),IF(D57&lt;'Phan phong'!$I$10,D57+1,1)),IF(AS57=3,IF(D57&lt;'Phan phong'!$P$9,D57+1,1),IF(D57&lt;'Phan phong'!$P$10,D57+1,1))),1)</f>
        <v>26</v>
      </c>
      <c r="E58" s="138">
        <v>290056</v>
      </c>
      <c r="F58" s="121" t="s">
        <v>404</v>
      </c>
      <c r="G58" s="150" t="s">
        <v>454</v>
      </c>
      <c r="H58" s="163" t="s">
        <v>756</v>
      </c>
      <c r="I58" s="142"/>
      <c r="J58" s="142"/>
      <c r="K58" s="124"/>
      <c r="L58" s="124"/>
      <c r="M58" s="124"/>
      <c r="N58" s="124"/>
      <c r="O58" s="124"/>
      <c r="P58" s="124"/>
      <c r="Q58" s="142"/>
      <c r="R58" s="152"/>
      <c r="S58" s="142"/>
      <c r="T58" s="142"/>
      <c r="U58" s="124"/>
      <c r="V58" s="124"/>
      <c r="W58" s="124"/>
      <c r="X58" s="124"/>
      <c r="Y58" s="124"/>
      <c r="Z58" s="124"/>
      <c r="AA58" s="142"/>
      <c r="AB58" s="152"/>
      <c r="AC58" s="127">
        <f>SUM(I58,K58,M58,O58,Q58)</f>
        <v>0</v>
      </c>
      <c r="AD58" s="143" t="s">
        <v>14</v>
      </c>
      <c r="AE58" s="143" t="s">
        <v>1559</v>
      </c>
      <c r="AF58" s="129"/>
      <c r="AG58" s="129"/>
      <c r="AH58" s="164"/>
      <c r="AI58" s="131">
        <f t="shared" si="6"/>
        <v>2</v>
      </c>
      <c r="AJ58" s="132" t="str">
        <f t="shared" si="7"/>
        <v>TN</v>
      </c>
      <c r="AK58" s="133"/>
      <c r="AL58" s="134" t="str">
        <f t="shared" si="1"/>
        <v>TN</v>
      </c>
      <c r="AM58" s="119">
        <v>129</v>
      </c>
      <c r="AN58" s="135">
        <f t="shared" si="2"/>
        <v>1</v>
      </c>
      <c r="AO58" s="135" t="str">
        <f t="shared" si="3"/>
        <v>114</v>
      </c>
      <c r="AP58" s="135" t="str">
        <f t="shared" si="4"/>
        <v>11</v>
      </c>
      <c r="AQ58" s="135" t="str">
        <f t="shared" si="5"/>
        <v>1</v>
      </c>
      <c r="AR58" s="136"/>
      <c r="AS58" s="137">
        <v>3</v>
      </c>
      <c r="AT58" s="161"/>
      <c r="AU58" s="137"/>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row>
    <row r="59" spans="1:76" s="4" customFormat="1" ht="21.95" customHeight="1" x14ac:dyDescent="0.25">
      <c r="A59" s="43">
        <v>5</v>
      </c>
      <c r="B59" s="43">
        <v>4</v>
      </c>
      <c r="C59" s="15" t="s">
        <v>1018</v>
      </c>
      <c r="D59" s="119">
        <f>IF(AND(AS59=AS58,AL59=AL58),IF(AL59="TN",IF(AS58=3,IF(D58&lt;'Phan phong'!$I$9,D58+1,1),IF(D58&lt;'Phan phong'!$I$10,D58+1,1)),IF(AS58=3,IF(D58&lt;'Phan phong'!$P$9,D58+1,1),IF(D58&lt;'Phan phong'!$P$10,D58+1,1))),1)</f>
        <v>27</v>
      </c>
      <c r="E59" s="120">
        <v>290057</v>
      </c>
      <c r="F59" s="121" t="s">
        <v>466</v>
      </c>
      <c r="G59" s="150" t="s">
        <v>467</v>
      </c>
      <c r="H59" s="163" t="s">
        <v>768</v>
      </c>
      <c r="I59" s="142"/>
      <c r="J59" s="142"/>
      <c r="K59" s="124"/>
      <c r="L59" s="124"/>
      <c r="M59" s="124"/>
      <c r="N59" s="124"/>
      <c r="O59" s="124"/>
      <c r="P59" s="124"/>
      <c r="Q59" s="142"/>
      <c r="R59" s="172"/>
      <c r="S59" s="142"/>
      <c r="T59" s="142"/>
      <c r="U59" s="124"/>
      <c r="V59" s="124"/>
      <c r="W59" s="124"/>
      <c r="X59" s="124"/>
      <c r="Y59" s="124"/>
      <c r="Z59" s="124"/>
      <c r="AA59" s="142"/>
      <c r="AB59" s="172"/>
      <c r="AC59" s="127">
        <f>SUM(I59,K59,M59,O59,Q59)</f>
        <v>0</v>
      </c>
      <c r="AD59" s="143" t="s">
        <v>13</v>
      </c>
      <c r="AE59" s="143" t="s">
        <v>1559</v>
      </c>
      <c r="AF59" s="129"/>
      <c r="AG59" s="129"/>
      <c r="AH59" s="144"/>
      <c r="AI59" s="131">
        <f t="shared" si="6"/>
        <v>2</v>
      </c>
      <c r="AJ59" s="132" t="str">
        <f t="shared" si="7"/>
        <v>TN</v>
      </c>
      <c r="AK59" s="133"/>
      <c r="AL59" s="134" t="str">
        <f t="shared" si="1"/>
        <v>TN</v>
      </c>
      <c r="AM59" s="119">
        <v>88</v>
      </c>
      <c r="AN59" s="135">
        <f t="shared" si="2"/>
        <v>1</v>
      </c>
      <c r="AO59" s="135" t="str">
        <f t="shared" si="3"/>
        <v>113</v>
      </c>
      <c r="AP59" s="135" t="str">
        <f t="shared" si="4"/>
        <v>11</v>
      </c>
      <c r="AQ59" s="135" t="str">
        <f t="shared" si="5"/>
        <v>1</v>
      </c>
      <c r="AR59" s="136"/>
      <c r="AS59" s="137">
        <v>3</v>
      </c>
      <c r="AT59" s="161"/>
      <c r="AU59" s="145"/>
    </row>
    <row r="60" spans="1:76" s="4" customFormat="1" ht="21.95" customHeight="1" x14ac:dyDescent="0.25">
      <c r="A60" s="43">
        <v>4</v>
      </c>
      <c r="B60" s="43">
        <v>8</v>
      </c>
      <c r="C60" s="15" t="s">
        <v>1033</v>
      </c>
      <c r="D60" s="119">
        <f>IF(AND(AS60=AS59,AL60=AL59),IF(AL60="TN",IF(AS59=3,IF(D59&lt;'Phan phong'!$I$9,D59+1,1),IF(D59&lt;'Phan phong'!$I$10,D59+1,1)),IF(AS59=3,IF(D59&lt;'Phan phong'!$P$9,D59+1,1),IF(D59&lt;'Phan phong'!$P$10,D59+1,1))),1)</f>
        <v>28</v>
      </c>
      <c r="E60" s="138">
        <v>290058</v>
      </c>
      <c r="F60" s="121" t="s">
        <v>481</v>
      </c>
      <c r="G60" s="150" t="s">
        <v>467</v>
      </c>
      <c r="H60" s="163" t="s">
        <v>779</v>
      </c>
      <c r="I60" s="142"/>
      <c r="J60" s="142"/>
      <c r="K60" s="124"/>
      <c r="L60" s="124"/>
      <c r="M60" s="124"/>
      <c r="N60" s="124"/>
      <c r="O60" s="124"/>
      <c r="P60" s="124"/>
      <c r="Q60" s="142"/>
      <c r="R60" s="152"/>
      <c r="S60" s="142"/>
      <c r="T60" s="142"/>
      <c r="U60" s="124"/>
      <c r="V60" s="124"/>
      <c r="W60" s="124"/>
      <c r="X60" s="124"/>
      <c r="Y60" s="124"/>
      <c r="Z60" s="124"/>
      <c r="AA60" s="142"/>
      <c r="AB60" s="152"/>
      <c r="AC60" s="127">
        <f>SUM(I60,K60,M60,O60,Q60)</f>
        <v>0</v>
      </c>
      <c r="AD60" s="143" t="s">
        <v>13</v>
      </c>
      <c r="AE60" s="143" t="s">
        <v>1559</v>
      </c>
      <c r="AF60" s="129"/>
      <c r="AG60" s="129"/>
      <c r="AH60" s="144"/>
      <c r="AI60" s="131">
        <f t="shared" si="6"/>
        <v>2</v>
      </c>
      <c r="AJ60" s="132" t="str">
        <f t="shared" si="7"/>
        <v>TN</v>
      </c>
      <c r="AK60" s="133"/>
      <c r="AL60" s="134" t="str">
        <f t="shared" si="1"/>
        <v>TN</v>
      </c>
      <c r="AM60" s="119">
        <v>89</v>
      </c>
      <c r="AN60" s="135">
        <f t="shared" si="2"/>
        <v>1</v>
      </c>
      <c r="AO60" s="135" t="str">
        <f t="shared" si="3"/>
        <v>113</v>
      </c>
      <c r="AP60" s="135" t="str">
        <f t="shared" si="4"/>
        <v>11</v>
      </c>
      <c r="AQ60" s="135" t="str">
        <f t="shared" si="5"/>
        <v>1</v>
      </c>
      <c r="AR60" s="136"/>
      <c r="AS60" s="137">
        <v>3</v>
      </c>
      <c r="AT60" s="161"/>
      <c r="AU60" s="137"/>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row>
    <row r="61" spans="1:76" s="4" customFormat="1" ht="21.95" customHeight="1" x14ac:dyDescent="0.25">
      <c r="A61" s="43">
        <v>16</v>
      </c>
      <c r="B61" s="44">
        <v>33</v>
      </c>
      <c r="C61" s="51"/>
      <c r="D61" s="119">
        <f>IF(AND(AS61=AS60,AL61=AL60),IF(AL61="TN",IF(AS60=3,IF(D60&lt;'Phan phong'!$I$9,D60+1,1),IF(D60&lt;'Phan phong'!$I$10,D60+1,1)),IF(AS60=3,IF(D60&lt;'Phan phong'!$P$9,D60+1,1),IF(D60&lt;'Phan phong'!$P$10,D60+1,1))),1)</f>
        <v>29</v>
      </c>
      <c r="E61" s="120">
        <v>290059</v>
      </c>
      <c r="F61" s="121" t="s">
        <v>2054</v>
      </c>
      <c r="G61" s="122" t="s">
        <v>467</v>
      </c>
      <c r="H61" s="123">
        <v>37054</v>
      </c>
      <c r="I61" s="124"/>
      <c r="J61" s="124"/>
      <c r="K61" s="124"/>
      <c r="L61" s="124"/>
      <c r="M61" s="124"/>
      <c r="N61" s="124"/>
      <c r="O61" s="124"/>
      <c r="P61" s="124"/>
      <c r="Q61" s="125"/>
      <c r="R61" s="126"/>
      <c r="S61" s="124"/>
      <c r="T61" s="124"/>
      <c r="U61" s="124"/>
      <c r="V61" s="124"/>
      <c r="W61" s="124"/>
      <c r="X61" s="124"/>
      <c r="Y61" s="124"/>
      <c r="Z61" s="124"/>
      <c r="AA61" s="125"/>
      <c r="AB61" s="126"/>
      <c r="AC61" s="127">
        <f>SUM(I61,K61,M61,O61)</f>
        <v>0</v>
      </c>
      <c r="AD61" s="128" t="s">
        <v>7</v>
      </c>
      <c r="AE61" s="173" t="s">
        <v>163</v>
      </c>
      <c r="AF61" s="129"/>
      <c r="AG61" s="129"/>
      <c r="AH61" s="130"/>
      <c r="AI61" s="131">
        <f t="shared" si="6"/>
        <v>2</v>
      </c>
      <c r="AJ61" s="132" t="str">
        <f t="shared" si="7"/>
        <v>TN</v>
      </c>
      <c r="AK61" s="133"/>
      <c r="AL61" s="134" t="str">
        <f t="shared" si="1"/>
        <v>TN</v>
      </c>
      <c r="AM61" s="119">
        <v>979</v>
      </c>
      <c r="AN61" s="135">
        <f t="shared" si="2"/>
        <v>0</v>
      </c>
      <c r="AO61" s="135" t="str">
        <f t="shared" si="3"/>
        <v>106</v>
      </c>
      <c r="AP61" s="135" t="str">
        <f t="shared" si="4"/>
        <v>10</v>
      </c>
      <c r="AQ61" s="135" t="str">
        <f t="shared" si="5"/>
        <v>0</v>
      </c>
      <c r="AR61" s="136"/>
      <c r="AS61" s="137">
        <v>3</v>
      </c>
      <c r="AT61" s="161"/>
      <c r="AU61" s="161"/>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row>
    <row r="62" spans="1:76" s="4" customFormat="1" ht="21.95" customHeight="1" x14ac:dyDescent="0.25">
      <c r="A62" s="42"/>
      <c r="B62" s="43"/>
      <c r="C62" s="50" t="s">
        <v>1590</v>
      </c>
      <c r="D62" s="119">
        <f>IF(AND(AS62=AS61,AL62=AL61),IF(AL62="TN",IF(AS61=3,IF(D61&lt;'Phan phong'!$I$9,D61+1,1),IF(D61&lt;'Phan phong'!$I$10,D61+1,1)),IF(AS61=3,IF(D61&lt;'Phan phong'!$P$9,D61+1,1),IF(D61&lt;'Phan phong'!$P$10,D61+1,1))),1)</f>
        <v>30</v>
      </c>
      <c r="E62" s="138">
        <v>290060</v>
      </c>
      <c r="F62" s="121" t="s">
        <v>1377</v>
      </c>
      <c r="G62" s="150" t="s">
        <v>418</v>
      </c>
      <c r="H62" s="151"/>
      <c r="I62" s="142"/>
      <c r="J62" s="142"/>
      <c r="K62" s="124"/>
      <c r="L62" s="124"/>
      <c r="M62" s="124"/>
      <c r="N62" s="124"/>
      <c r="O62" s="124"/>
      <c r="P62" s="124"/>
      <c r="Q62" s="142"/>
      <c r="R62" s="152"/>
      <c r="S62" s="142"/>
      <c r="T62" s="142"/>
      <c r="U62" s="124"/>
      <c r="V62" s="124"/>
      <c r="W62" s="124"/>
      <c r="X62" s="124"/>
      <c r="Y62" s="124"/>
      <c r="Z62" s="124"/>
      <c r="AA62" s="142"/>
      <c r="AB62" s="152"/>
      <c r="AC62" s="127"/>
      <c r="AD62" s="128" t="s">
        <v>1</v>
      </c>
      <c r="AE62" s="128" t="s">
        <v>163</v>
      </c>
      <c r="AF62" s="129"/>
      <c r="AG62" s="129"/>
      <c r="AH62" s="153"/>
      <c r="AI62" s="131">
        <f t="shared" si="6"/>
        <v>2</v>
      </c>
      <c r="AJ62" s="132" t="str">
        <f t="shared" si="7"/>
        <v>TN</v>
      </c>
      <c r="AK62" s="154"/>
      <c r="AL62" s="134" t="str">
        <f t="shared" si="1"/>
        <v>TN</v>
      </c>
      <c r="AM62" s="119">
        <v>740</v>
      </c>
      <c r="AN62" s="135">
        <f t="shared" si="2"/>
        <v>0</v>
      </c>
      <c r="AO62" s="135" t="str">
        <f t="shared" si="3"/>
        <v>101</v>
      </c>
      <c r="AP62" s="135" t="str">
        <f t="shared" si="4"/>
        <v>10</v>
      </c>
      <c r="AQ62" s="135" t="str">
        <f t="shared" si="5"/>
        <v>0</v>
      </c>
      <c r="AR62" s="155"/>
      <c r="AS62" s="137">
        <v>3</v>
      </c>
      <c r="AT62" s="156"/>
      <c r="AU62" s="145"/>
    </row>
    <row r="63" spans="1:76" s="4" customFormat="1" ht="21.95" customHeight="1" x14ac:dyDescent="0.25">
      <c r="A63" s="42"/>
      <c r="B63" s="43"/>
      <c r="C63" s="50" t="s">
        <v>1643</v>
      </c>
      <c r="D63" s="119">
        <f>IF(AND(AS63=AS62,AL63=AL62),IF(AL63="TN",IF(AS62=3,IF(D62&lt;'Phan phong'!$I$9,D62+1,1),IF(D62&lt;'Phan phong'!$I$10,D62+1,1)),IF(AS62=3,IF(D62&lt;'Phan phong'!$P$9,D62+1,1),IF(D62&lt;'Phan phong'!$P$10,D62+1,1))),1)</f>
        <v>1</v>
      </c>
      <c r="E63" s="120">
        <v>290061</v>
      </c>
      <c r="F63" s="121" t="s">
        <v>1991</v>
      </c>
      <c r="G63" s="150" t="s">
        <v>418</v>
      </c>
      <c r="H63" s="151"/>
      <c r="I63" s="142"/>
      <c r="J63" s="142"/>
      <c r="K63" s="124"/>
      <c r="L63" s="124"/>
      <c r="M63" s="124"/>
      <c r="N63" s="124"/>
      <c r="O63" s="124"/>
      <c r="P63" s="124"/>
      <c r="Q63" s="142"/>
      <c r="R63" s="152"/>
      <c r="S63" s="142"/>
      <c r="T63" s="142"/>
      <c r="U63" s="124"/>
      <c r="V63" s="124"/>
      <c r="W63" s="124"/>
      <c r="X63" s="124"/>
      <c r="Y63" s="124"/>
      <c r="Z63" s="124"/>
      <c r="AA63" s="142"/>
      <c r="AB63" s="152"/>
      <c r="AC63" s="127"/>
      <c r="AD63" s="128" t="s">
        <v>2</v>
      </c>
      <c r="AE63" s="128" t="s">
        <v>163</v>
      </c>
      <c r="AF63" s="129"/>
      <c r="AG63" s="129"/>
      <c r="AH63" s="153"/>
      <c r="AI63" s="131">
        <f t="shared" si="6"/>
        <v>3</v>
      </c>
      <c r="AJ63" s="132" t="str">
        <f t="shared" si="7"/>
        <v>TN</v>
      </c>
      <c r="AK63" s="154"/>
      <c r="AL63" s="134" t="str">
        <f t="shared" si="1"/>
        <v>TN</v>
      </c>
      <c r="AM63" s="119">
        <v>793</v>
      </c>
      <c r="AN63" s="135">
        <f t="shared" si="2"/>
        <v>0</v>
      </c>
      <c r="AO63" s="135" t="str">
        <f t="shared" si="3"/>
        <v>102</v>
      </c>
      <c r="AP63" s="135" t="str">
        <f t="shared" si="4"/>
        <v>10</v>
      </c>
      <c r="AQ63" s="135" t="str">
        <f t="shared" si="5"/>
        <v>0</v>
      </c>
      <c r="AR63" s="155"/>
      <c r="AS63" s="137">
        <v>3</v>
      </c>
      <c r="AT63" s="156"/>
      <c r="AU63" s="145"/>
    </row>
    <row r="64" spans="1:76" s="4" customFormat="1" ht="21.95" customHeight="1" x14ac:dyDescent="0.25">
      <c r="A64" s="43">
        <v>42</v>
      </c>
      <c r="B64" s="43">
        <v>8</v>
      </c>
      <c r="C64" s="15" t="s">
        <v>967</v>
      </c>
      <c r="D64" s="119">
        <f>IF(AND(AS64=AS63,AL64=AL63),IF(AL64="TN",IF(AS63=3,IF(D63&lt;'Phan phong'!$I$9,D63+1,1),IF(D63&lt;'Phan phong'!$I$10,D63+1,1)),IF(AS63=3,IF(D63&lt;'Phan phong'!$P$9,D63+1,1),IF(D63&lt;'Phan phong'!$P$10,D63+1,1))),1)</f>
        <v>2</v>
      </c>
      <c r="E64" s="138">
        <v>290062</v>
      </c>
      <c r="F64" s="121" t="s">
        <v>324</v>
      </c>
      <c r="G64" s="150" t="s">
        <v>418</v>
      </c>
      <c r="H64" s="163" t="s">
        <v>708</v>
      </c>
      <c r="I64" s="166"/>
      <c r="J64" s="166"/>
      <c r="K64" s="167"/>
      <c r="L64" s="167"/>
      <c r="M64" s="167"/>
      <c r="N64" s="167"/>
      <c r="O64" s="167"/>
      <c r="P64" s="167"/>
      <c r="Q64" s="166"/>
      <c r="R64" s="152"/>
      <c r="S64" s="166"/>
      <c r="T64" s="166"/>
      <c r="U64" s="167"/>
      <c r="V64" s="167"/>
      <c r="W64" s="167"/>
      <c r="X64" s="167"/>
      <c r="Y64" s="167"/>
      <c r="Z64" s="167"/>
      <c r="AA64" s="166"/>
      <c r="AB64" s="152"/>
      <c r="AC64" s="127">
        <f t="shared" ref="AC64:AC71" si="8">SUM(I64,K64,M64,O64,Q64)</f>
        <v>0</v>
      </c>
      <c r="AD64" s="143" t="s">
        <v>10</v>
      </c>
      <c r="AE64" s="143" t="s">
        <v>1282</v>
      </c>
      <c r="AF64" s="129"/>
      <c r="AG64" s="129"/>
      <c r="AH64" s="164"/>
      <c r="AI64" s="131">
        <f t="shared" si="6"/>
        <v>3</v>
      </c>
      <c r="AJ64" s="132" t="str">
        <f t="shared" si="7"/>
        <v>TN</v>
      </c>
      <c r="AK64" s="133"/>
      <c r="AL64" s="134" t="str">
        <f t="shared" si="1"/>
        <v>TN</v>
      </c>
      <c r="AM64" s="119">
        <v>6</v>
      </c>
      <c r="AN64" s="135">
        <f t="shared" si="2"/>
        <v>1</v>
      </c>
      <c r="AO64" s="135" t="str">
        <f t="shared" si="3"/>
        <v>111</v>
      </c>
      <c r="AP64" s="135" t="str">
        <f t="shared" si="4"/>
        <v>11</v>
      </c>
      <c r="AQ64" s="135" t="str">
        <f t="shared" si="5"/>
        <v>1</v>
      </c>
      <c r="AR64" s="136"/>
      <c r="AS64" s="137">
        <v>3</v>
      </c>
      <c r="AT64" s="161"/>
      <c r="AU64" s="137"/>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row>
    <row r="65" spans="1:76" s="4" customFormat="1" ht="21.95" customHeight="1" x14ac:dyDescent="0.25">
      <c r="A65" s="43">
        <v>8</v>
      </c>
      <c r="B65" s="43">
        <v>33</v>
      </c>
      <c r="C65" s="15" t="s">
        <v>1101</v>
      </c>
      <c r="D65" s="119">
        <f>IF(AND(AS65=AS64,AL65=AL64),IF(AL65="TN",IF(AS64=3,IF(D64&lt;'Phan phong'!$I$9,D64+1,1),IF(D64&lt;'Phan phong'!$I$10,D64+1,1)),IF(AS64=3,IF(D64&lt;'Phan phong'!$P$9,D64+1,1),IF(D64&lt;'Phan phong'!$P$10,D64+1,1))),1)</f>
        <v>3</v>
      </c>
      <c r="E65" s="120">
        <v>290063</v>
      </c>
      <c r="F65" s="121" t="s">
        <v>548</v>
      </c>
      <c r="G65" s="150" t="s">
        <v>418</v>
      </c>
      <c r="H65" s="163" t="s">
        <v>828</v>
      </c>
      <c r="I65" s="142"/>
      <c r="J65" s="142"/>
      <c r="K65" s="124"/>
      <c r="L65" s="124"/>
      <c r="M65" s="124"/>
      <c r="N65" s="124"/>
      <c r="O65" s="124"/>
      <c r="P65" s="124"/>
      <c r="Q65" s="142"/>
      <c r="R65" s="152"/>
      <c r="S65" s="142"/>
      <c r="T65" s="142"/>
      <c r="U65" s="124"/>
      <c r="V65" s="124"/>
      <c r="W65" s="124"/>
      <c r="X65" s="124"/>
      <c r="Y65" s="124"/>
      <c r="Z65" s="124"/>
      <c r="AA65" s="142"/>
      <c r="AB65" s="152"/>
      <c r="AC65" s="127">
        <f t="shared" si="8"/>
        <v>0</v>
      </c>
      <c r="AD65" s="143" t="s">
        <v>12</v>
      </c>
      <c r="AE65" s="143" t="s">
        <v>1282</v>
      </c>
      <c r="AF65" s="129"/>
      <c r="AG65" s="129"/>
      <c r="AH65" s="144"/>
      <c r="AI65" s="131">
        <f t="shared" si="6"/>
        <v>3</v>
      </c>
      <c r="AJ65" s="132" t="str">
        <f t="shared" si="7"/>
        <v>TN</v>
      </c>
      <c r="AK65" s="133"/>
      <c r="AL65" s="134" t="str">
        <f t="shared" si="1"/>
        <v>TN</v>
      </c>
      <c r="AM65" s="119">
        <v>176</v>
      </c>
      <c r="AN65" s="135">
        <f t="shared" si="2"/>
        <v>1</v>
      </c>
      <c r="AO65" s="135" t="str">
        <f t="shared" si="3"/>
        <v>115</v>
      </c>
      <c r="AP65" s="135" t="str">
        <f t="shared" si="4"/>
        <v>11</v>
      </c>
      <c r="AQ65" s="135" t="str">
        <f t="shared" si="5"/>
        <v>1</v>
      </c>
      <c r="AR65" s="136"/>
      <c r="AS65" s="137">
        <v>3</v>
      </c>
      <c r="AT65" s="161"/>
      <c r="AU65" s="137"/>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row>
    <row r="66" spans="1:76" s="4" customFormat="1" ht="21.95" customHeight="1" x14ac:dyDescent="0.25">
      <c r="A66" s="43">
        <v>6</v>
      </c>
      <c r="B66" s="43">
        <v>23</v>
      </c>
      <c r="C66" s="15" t="s">
        <v>1088</v>
      </c>
      <c r="D66" s="119">
        <f>IF(AND(AS66=AS65,AL66=AL65),IF(AL66="TN",IF(AS65=3,IF(D65&lt;'Phan phong'!$I$9,D65+1,1),IF(D65&lt;'Phan phong'!$I$10,D65+1,1)),IF(AS65=3,IF(D65&lt;'Phan phong'!$P$9,D65+1,1),IF(D65&lt;'Phan phong'!$P$10,D65+1,1))),1)</f>
        <v>4</v>
      </c>
      <c r="E66" s="138">
        <v>290064</v>
      </c>
      <c r="F66" s="121" t="s">
        <v>348</v>
      </c>
      <c r="G66" s="150" t="s">
        <v>418</v>
      </c>
      <c r="H66" s="163" t="s">
        <v>820</v>
      </c>
      <c r="I66" s="142"/>
      <c r="J66" s="142"/>
      <c r="K66" s="124"/>
      <c r="L66" s="124"/>
      <c r="M66" s="124"/>
      <c r="N66" s="124"/>
      <c r="O66" s="124"/>
      <c r="P66" s="124"/>
      <c r="Q66" s="142"/>
      <c r="R66" s="126"/>
      <c r="S66" s="142"/>
      <c r="T66" s="142"/>
      <c r="U66" s="124"/>
      <c r="V66" s="124"/>
      <c r="W66" s="124"/>
      <c r="X66" s="124"/>
      <c r="Y66" s="124"/>
      <c r="Z66" s="124"/>
      <c r="AA66" s="142"/>
      <c r="AB66" s="126"/>
      <c r="AC66" s="127">
        <f t="shared" si="8"/>
        <v>0</v>
      </c>
      <c r="AD66" s="143" t="s">
        <v>13</v>
      </c>
      <c r="AE66" s="143" t="s">
        <v>1559</v>
      </c>
      <c r="AF66" s="129"/>
      <c r="AG66" s="129"/>
      <c r="AH66" s="144"/>
      <c r="AI66" s="131">
        <f t="shared" si="6"/>
        <v>3</v>
      </c>
      <c r="AJ66" s="132" t="str">
        <f t="shared" si="7"/>
        <v>TN</v>
      </c>
      <c r="AK66" s="133"/>
      <c r="AL66" s="134" t="str">
        <f t="shared" si="1"/>
        <v>TN</v>
      </c>
      <c r="AM66" s="119">
        <v>90</v>
      </c>
      <c r="AN66" s="135">
        <f t="shared" si="2"/>
        <v>1</v>
      </c>
      <c r="AO66" s="135" t="str">
        <f t="shared" si="3"/>
        <v>113</v>
      </c>
      <c r="AP66" s="135" t="str">
        <f t="shared" si="4"/>
        <v>11</v>
      </c>
      <c r="AQ66" s="135" t="str">
        <f t="shared" si="5"/>
        <v>1</v>
      </c>
      <c r="AR66" s="136"/>
      <c r="AS66" s="137">
        <v>3</v>
      </c>
      <c r="AT66" s="145"/>
      <c r="AU66" s="137"/>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row>
    <row r="67" spans="1:76" s="4" customFormat="1" ht="21.95" customHeight="1" x14ac:dyDescent="0.25">
      <c r="A67" s="43">
        <v>7</v>
      </c>
      <c r="B67" s="43">
        <v>34</v>
      </c>
      <c r="C67" s="15" t="s">
        <v>1065</v>
      </c>
      <c r="D67" s="119">
        <f>IF(AND(AS67=AS66,AL67=AL66),IF(AL67="TN",IF(AS66=3,IF(D66&lt;'Phan phong'!$I$9,D66+1,1),IF(D66&lt;'Phan phong'!$I$10,D66+1,1)),IF(AS66=3,IF(D66&lt;'Phan phong'!$P$9,D66+1,1),IF(D66&lt;'Phan phong'!$P$10,D66+1,1))),1)</f>
        <v>5</v>
      </c>
      <c r="E67" s="120">
        <v>290065</v>
      </c>
      <c r="F67" s="121" t="s">
        <v>490</v>
      </c>
      <c r="G67" s="150" t="s">
        <v>418</v>
      </c>
      <c r="H67" s="163" t="s">
        <v>804</v>
      </c>
      <c r="I67" s="142"/>
      <c r="J67" s="142"/>
      <c r="K67" s="124"/>
      <c r="L67" s="124"/>
      <c r="M67" s="124"/>
      <c r="N67" s="124"/>
      <c r="O67" s="124"/>
      <c r="P67" s="124"/>
      <c r="Q67" s="142"/>
      <c r="R67" s="126"/>
      <c r="S67" s="142"/>
      <c r="T67" s="142"/>
      <c r="U67" s="124"/>
      <c r="V67" s="124"/>
      <c r="W67" s="124"/>
      <c r="X67" s="124"/>
      <c r="Y67" s="124"/>
      <c r="Z67" s="124"/>
      <c r="AA67" s="142"/>
      <c r="AB67" s="126"/>
      <c r="AC67" s="127">
        <f t="shared" si="8"/>
        <v>0</v>
      </c>
      <c r="AD67" s="143" t="s">
        <v>13</v>
      </c>
      <c r="AE67" s="143" t="s">
        <v>1559</v>
      </c>
      <c r="AF67" s="129"/>
      <c r="AG67" s="129"/>
      <c r="AH67" s="144"/>
      <c r="AI67" s="131">
        <f t="shared" si="6"/>
        <v>3</v>
      </c>
      <c r="AJ67" s="132" t="str">
        <f t="shared" si="7"/>
        <v>TN</v>
      </c>
      <c r="AK67" s="133"/>
      <c r="AL67" s="134" t="str">
        <f t="shared" ref="AL67:AL130" si="9">IF(AK67&lt;&gt;"",AK67,AJ67)</f>
        <v>TN</v>
      </c>
      <c r="AM67" s="119">
        <v>91</v>
      </c>
      <c r="AN67" s="135">
        <f t="shared" ref="AN67:AN130" si="10">IF(LEFT(AE67,2)="11",1,IF(LEFT(AE67,2)="12",2,0))</f>
        <v>1</v>
      </c>
      <c r="AO67" s="135" t="str">
        <f t="shared" ref="AO67:AO130" si="11">LEFT(AD67,2)&amp;RIGHT(AD67,1)</f>
        <v>113</v>
      </c>
      <c r="AP67" s="135" t="str">
        <f t="shared" ref="AP67:AP130" si="12">LEFT(AD67,2)</f>
        <v>11</v>
      </c>
      <c r="AQ67" s="135" t="str">
        <f t="shared" ref="AQ67:AQ130" si="13">RIGHT(AP67,1)</f>
        <v>1</v>
      </c>
      <c r="AR67" s="136"/>
      <c r="AS67" s="137">
        <v>3</v>
      </c>
      <c r="AT67" s="145"/>
      <c r="AU67" s="137"/>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row>
    <row r="68" spans="1:76" s="4" customFormat="1" ht="21.95" customHeight="1" x14ac:dyDescent="0.2">
      <c r="A68" s="43">
        <v>9</v>
      </c>
      <c r="B68" s="43">
        <v>6</v>
      </c>
      <c r="C68" s="15" t="s">
        <v>1102</v>
      </c>
      <c r="D68" s="119">
        <f>IF(AND(AS68=AS67,AL68=AL67),IF(AL68="TN",IF(AS67=3,IF(D67&lt;'Phan phong'!$I$9,D67+1,1),IF(D67&lt;'Phan phong'!$I$10,D67+1,1)),IF(AS67=3,IF(D67&lt;'Phan phong'!$P$9,D67+1,1),IF(D67&lt;'Phan phong'!$P$10,D67+1,1))),1)</f>
        <v>6</v>
      </c>
      <c r="E68" s="138">
        <v>290066</v>
      </c>
      <c r="F68" s="121" t="s">
        <v>549</v>
      </c>
      <c r="G68" s="150" t="s">
        <v>550</v>
      </c>
      <c r="H68" s="163" t="s">
        <v>829</v>
      </c>
      <c r="I68" s="142"/>
      <c r="J68" s="142"/>
      <c r="K68" s="124"/>
      <c r="L68" s="124"/>
      <c r="M68" s="124"/>
      <c r="N68" s="124"/>
      <c r="O68" s="124"/>
      <c r="P68" s="124"/>
      <c r="Q68" s="142"/>
      <c r="R68" s="126"/>
      <c r="S68" s="142"/>
      <c r="T68" s="142"/>
      <c r="U68" s="124"/>
      <c r="V68" s="124"/>
      <c r="W68" s="124"/>
      <c r="X68" s="124"/>
      <c r="Y68" s="124"/>
      <c r="Z68" s="124"/>
      <c r="AA68" s="142"/>
      <c r="AB68" s="126"/>
      <c r="AC68" s="127">
        <f t="shared" si="8"/>
        <v>0</v>
      </c>
      <c r="AD68" s="143" t="s">
        <v>12</v>
      </c>
      <c r="AE68" s="143" t="s">
        <v>1282</v>
      </c>
      <c r="AF68" s="129"/>
      <c r="AG68" s="129"/>
      <c r="AH68" s="144"/>
      <c r="AI68" s="131">
        <f t="shared" ref="AI68:AI131" si="14">IF($D68=1,AI67+1,AI67)</f>
        <v>3</v>
      </c>
      <c r="AJ68" s="132" t="str">
        <f t="shared" si="7"/>
        <v>TN</v>
      </c>
      <c r="AK68" s="133"/>
      <c r="AL68" s="134" t="str">
        <f t="shared" si="9"/>
        <v>TN</v>
      </c>
      <c r="AM68" s="119">
        <v>177</v>
      </c>
      <c r="AN68" s="135">
        <f t="shared" si="10"/>
        <v>1</v>
      </c>
      <c r="AO68" s="135" t="str">
        <f t="shared" si="11"/>
        <v>115</v>
      </c>
      <c r="AP68" s="135" t="str">
        <f t="shared" si="12"/>
        <v>11</v>
      </c>
      <c r="AQ68" s="135" t="str">
        <f t="shared" si="13"/>
        <v>1</v>
      </c>
      <c r="AR68" s="146"/>
      <c r="AS68" s="137">
        <v>3</v>
      </c>
      <c r="AT68" s="145"/>
      <c r="AU68" s="145"/>
    </row>
    <row r="69" spans="1:76" s="4" customFormat="1" ht="21.95" customHeight="1" x14ac:dyDescent="0.25">
      <c r="A69" s="43">
        <v>31</v>
      </c>
      <c r="B69" s="43">
        <v>16</v>
      </c>
      <c r="C69" s="15" t="s">
        <v>962</v>
      </c>
      <c r="D69" s="119">
        <f>IF(AND(AS69=AS68,AL69=AL68),IF(AL69="TN",IF(AS68=3,IF(D68&lt;'Phan phong'!$I$9,D68+1,1),IF(D68&lt;'Phan phong'!$I$10,D68+1,1)),IF(AS68=3,IF(D68&lt;'Phan phong'!$P$9,D68+1,1),IF(D68&lt;'Phan phong'!$P$10,D68+1,1))),1)</f>
        <v>7</v>
      </c>
      <c r="E69" s="120">
        <v>290067</v>
      </c>
      <c r="F69" s="121" t="s">
        <v>410</v>
      </c>
      <c r="G69" s="150" t="s">
        <v>411</v>
      </c>
      <c r="H69" s="163" t="s">
        <v>710</v>
      </c>
      <c r="I69" s="142"/>
      <c r="J69" s="142"/>
      <c r="K69" s="124"/>
      <c r="L69" s="124"/>
      <c r="M69" s="124"/>
      <c r="N69" s="124"/>
      <c r="O69" s="124"/>
      <c r="P69" s="124"/>
      <c r="Q69" s="142"/>
      <c r="R69" s="152"/>
      <c r="S69" s="142"/>
      <c r="T69" s="142"/>
      <c r="U69" s="124"/>
      <c r="V69" s="124"/>
      <c r="W69" s="124"/>
      <c r="X69" s="124"/>
      <c r="Y69" s="124"/>
      <c r="Z69" s="124"/>
      <c r="AA69" s="142"/>
      <c r="AB69" s="152"/>
      <c r="AC69" s="127">
        <f t="shared" si="8"/>
        <v>0</v>
      </c>
      <c r="AD69" s="143" t="s">
        <v>11</v>
      </c>
      <c r="AE69" s="143" t="s">
        <v>1282</v>
      </c>
      <c r="AF69" s="129"/>
      <c r="AG69" s="129"/>
      <c r="AH69" s="144"/>
      <c r="AI69" s="131">
        <f t="shared" si="14"/>
        <v>3</v>
      </c>
      <c r="AJ69" s="132" t="str">
        <f t="shared" si="7"/>
        <v>TN</v>
      </c>
      <c r="AK69" s="133"/>
      <c r="AL69" s="134" t="str">
        <f t="shared" si="9"/>
        <v>TN</v>
      </c>
      <c r="AM69" s="119">
        <v>45</v>
      </c>
      <c r="AN69" s="135">
        <f t="shared" si="10"/>
        <v>1</v>
      </c>
      <c r="AO69" s="135" t="str">
        <f t="shared" si="11"/>
        <v>112</v>
      </c>
      <c r="AP69" s="135" t="str">
        <f t="shared" si="12"/>
        <v>11</v>
      </c>
      <c r="AQ69" s="135" t="str">
        <f t="shared" si="13"/>
        <v>1</v>
      </c>
      <c r="AR69" s="136"/>
      <c r="AS69" s="137">
        <v>3</v>
      </c>
      <c r="AT69" s="161"/>
      <c r="AU69" s="137"/>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row>
    <row r="70" spans="1:76" s="4" customFormat="1" ht="21.95" customHeight="1" x14ac:dyDescent="0.2">
      <c r="A70" s="43">
        <v>8</v>
      </c>
      <c r="B70" s="43">
        <v>4</v>
      </c>
      <c r="C70" s="15" t="s">
        <v>1037</v>
      </c>
      <c r="D70" s="119">
        <f>IF(AND(AS70=AS69,AL70=AL69),IF(AL70="TN",IF(AS69=3,IF(D69&lt;'Phan phong'!$I$9,D69+1,1),IF(D69&lt;'Phan phong'!$I$10,D69+1,1)),IF(AS69=3,IF(D69&lt;'Phan phong'!$P$9,D69+1,1),IF(D69&lt;'Phan phong'!$P$10,D69+1,1))),1)</f>
        <v>8</v>
      </c>
      <c r="E70" s="138">
        <v>290068</v>
      </c>
      <c r="F70" s="121" t="s">
        <v>486</v>
      </c>
      <c r="G70" s="150" t="s">
        <v>411</v>
      </c>
      <c r="H70" s="163" t="s">
        <v>783</v>
      </c>
      <c r="I70" s="142"/>
      <c r="J70" s="142"/>
      <c r="K70" s="124"/>
      <c r="L70" s="124"/>
      <c r="M70" s="124"/>
      <c r="N70" s="124"/>
      <c r="O70" s="124"/>
      <c r="P70" s="124"/>
      <c r="Q70" s="142"/>
      <c r="R70" s="126"/>
      <c r="S70" s="142"/>
      <c r="T70" s="142"/>
      <c r="U70" s="124"/>
      <c r="V70" s="124"/>
      <c r="W70" s="124"/>
      <c r="X70" s="124"/>
      <c r="Y70" s="124"/>
      <c r="Z70" s="124"/>
      <c r="AA70" s="142"/>
      <c r="AB70" s="126"/>
      <c r="AC70" s="127">
        <f t="shared" si="8"/>
        <v>0</v>
      </c>
      <c r="AD70" s="143" t="s">
        <v>13</v>
      </c>
      <c r="AE70" s="143" t="s">
        <v>1282</v>
      </c>
      <c r="AF70" s="129"/>
      <c r="AG70" s="129"/>
      <c r="AH70" s="144"/>
      <c r="AI70" s="131">
        <f t="shared" si="14"/>
        <v>3</v>
      </c>
      <c r="AJ70" s="132" t="str">
        <f t="shared" si="7"/>
        <v>TN</v>
      </c>
      <c r="AK70" s="133"/>
      <c r="AL70" s="134" t="str">
        <f t="shared" si="9"/>
        <v>TN</v>
      </c>
      <c r="AM70" s="119">
        <v>92</v>
      </c>
      <c r="AN70" s="135">
        <f t="shared" si="10"/>
        <v>1</v>
      </c>
      <c r="AO70" s="135" t="str">
        <f t="shared" si="11"/>
        <v>113</v>
      </c>
      <c r="AP70" s="135" t="str">
        <f t="shared" si="12"/>
        <v>11</v>
      </c>
      <c r="AQ70" s="135" t="str">
        <f t="shared" si="13"/>
        <v>1</v>
      </c>
      <c r="AR70" s="146"/>
      <c r="AS70" s="137">
        <v>3</v>
      </c>
      <c r="AT70" s="137"/>
      <c r="AU70" s="145"/>
    </row>
    <row r="71" spans="1:76" s="4" customFormat="1" ht="21.95" customHeight="1" x14ac:dyDescent="0.2">
      <c r="A71" s="43">
        <v>6</v>
      </c>
      <c r="B71" s="43">
        <v>37</v>
      </c>
      <c r="C71" s="15" t="s">
        <v>1058</v>
      </c>
      <c r="D71" s="119">
        <f>IF(AND(AS71=AS70,AL71=AL70),IF(AL71="TN",IF(AS70=3,IF(D70&lt;'Phan phong'!$I$9,D70+1,1),IF(D70&lt;'Phan phong'!$I$10,D70+1,1)),IF(AS70=3,IF(D70&lt;'Phan phong'!$P$9,D70+1,1),IF(D70&lt;'Phan phong'!$P$10,D70+1,1))),1)</f>
        <v>9</v>
      </c>
      <c r="E71" s="120">
        <v>290069</v>
      </c>
      <c r="F71" s="121" t="s">
        <v>432</v>
      </c>
      <c r="G71" s="150" t="s">
        <v>411</v>
      </c>
      <c r="H71" s="163" t="s">
        <v>720</v>
      </c>
      <c r="I71" s="142"/>
      <c r="J71" s="142"/>
      <c r="K71" s="124"/>
      <c r="L71" s="124"/>
      <c r="M71" s="124"/>
      <c r="N71" s="124"/>
      <c r="O71" s="124"/>
      <c r="P71" s="124"/>
      <c r="Q71" s="142"/>
      <c r="R71" s="126"/>
      <c r="S71" s="142"/>
      <c r="T71" s="142"/>
      <c r="U71" s="124"/>
      <c r="V71" s="124"/>
      <c r="W71" s="124"/>
      <c r="X71" s="124"/>
      <c r="Y71" s="124"/>
      <c r="Z71" s="124"/>
      <c r="AA71" s="142"/>
      <c r="AB71" s="126"/>
      <c r="AC71" s="127">
        <f t="shared" si="8"/>
        <v>0</v>
      </c>
      <c r="AD71" s="143" t="s">
        <v>14</v>
      </c>
      <c r="AE71" s="143" t="s">
        <v>1559</v>
      </c>
      <c r="AF71" s="129"/>
      <c r="AG71" s="129"/>
      <c r="AH71" s="144"/>
      <c r="AI71" s="131">
        <f t="shared" si="14"/>
        <v>3</v>
      </c>
      <c r="AJ71" s="132" t="str">
        <f t="shared" si="7"/>
        <v>TN</v>
      </c>
      <c r="AK71" s="133"/>
      <c r="AL71" s="134" t="str">
        <f t="shared" si="9"/>
        <v>TN</v>
      </c>
      <c r="AM71" s="119">
        <v>132</v>
      </c>
      <c r="AN71" s="135">
        <f t="shared" si="10"/>
        <v>1</v>
      </c>
      <c r="AO71" s="135" t="str">
        <f t="shared" si="11"/>
        <v>114</v>
      </c>
      <c r="AP71" s="135" t="str">
        <f t="shared" si="12"/>
        <v>11</v>
      </c>
      <c r="AQ71" s="135" t="str">
        <f t="shared" si="13"/>
        <v>1</v>
      </c>
      <c r="AR71" s="160"/>
      <c r="AS71" s="137">
        <v>3</v>
      </c>
      <c r="AT71" s="137"/>
      <c r="AU71" s="145"/>
    </row>
    <row r="72" spans="1:76" s="4" customFormat="1" ht="21.95" customHeight="1" x14ac:dyDescent="0.25">
      <c r="A72" s="42"/>
      <c r="B72" s="43"/>
      <c r="C72" s="50" t="s">
        <v>1629</v>
      </c>
      <c r="D72" s="119">
        <f>IF(AND(AS72=AS71,AL72=AL71),IF(AL72="TN",IF(AS71=3,IF(D71&lt;'Phan phong'!$I$9,D71+1,1),IF(D71&lt;'Phan phong'!$I$10,D71+1,1)),IF(AS71=3,IF(D71&lt;'Phan phong'!$P$9,D71+1,1),IF(D71&lt;'Phan phong'!$P$10,D71+1,1))),1)</f>
        <v>10</v>
      </c>
      <c r="E72" s="138">
        <v>290070</v>
      </c>
      <c r="F72" s="121" t="s">
        <v>348</v>
      </c>
      <c r="G72" s="150" t="s">
        <v>411</v>
      </c>
      <c r="H72" s="151"/>
      <c r="I72" s="142"/>
      <c r="J72" s="142"/>
      <c r="K72" s="124"/>
      <c r="L72" s="124"/>
      <c r="M72" s="124"/>
      <c r="N72" s="124"/>
      <c r="O72" s="124"/>
      <c r="P72" s="124"/>
      <c r="Q72" s="142"/>
      <c r="R72" s="152"/>
      <c r="S72" s="142"/>
      <c r="T72" s="142"/>
      <c r="U72" s="124"/>
      <c r="V72" s="124"/>
      <c r="W72" s="124"/>
      <c r="X72" s="124"/>
      <c r="Y72" s="124"/>
      <c r="Z72" s="124"/>
      <c r="AA72" s="142"/>
      <c r="AB72" s="152"/>
      <c r="AC72" s="127"/>
      <c r="AD72" s="128" t="s">
        <v>2</v>
      </c>
      <c r="AE72" s="128" t="s">
        <v>163</v>
      </c>
      <c r="AF72" s="129"/>
      <c r="AG72" s="129"/>
      <c r="AH72" s="153"/>
      <c r="AI72" s="131">
        <f t="shared" si="14"/>
        <v>3</v>
      </c>
      <c r="AJ72" s="132" t="str">
        <f t="shared" si="7"/>
        <v>TN</v>
      </c>
      <c r="AK72" s="154"/>
      <c r="AL72" s="134" t="str">
        <f t="shared" si="9"/>
        <v>TN</v>
      </c>
      <c r="AM72" s="119">
        <v>779</v>
      </c>
      <c r="AN72" s="135">
        <f t="shared" si="10"/>
        <v>0</v>
      </c>
      <c r="AO72" s="135" t="str">
        <f t="shared" si="11"/>
        <v>102</v>
      </c>
      <c r="AP72" s="135" t="str">
        <f t="shared" si="12"/>
        <v>10</v>
      </c>
      <c r="AQ72" s="135" t="str">
        <f t="shared" si="13"/>
        <v>0</v>
      </c>
      <c r="AR72" s="155"/>
      <c r="AS72" s="137">
        <v>3</v>
      </c>
      <c r="AT72" s="156"/>
      <c r="AU72" s="145"/>
    </row>
    <row r="73" spans="1:76" s="4" customFormat="1" ht="21.95" customHeight="1" x14ac:dyDescent="0.25">
      <c r="A73" s="43">
        <v>31</v>
      </c>
      <c r="B73" s="44">
        <v>34</v>
      </c>
      <c r="C73" s="50" t="s">
        <v>1878</v>
      </c>
      <c r="D73" s="119">
        <f>IF(AND(AS73=AS72,AL73=AL72),IF(AL73="TN",IF(AS72=3,IF(D72&lt;'Phan phong'!$I$9,D72+1,1),IF(D72&lt;'Phan phong'!$I$10,D72+1,1)),IF(AS72=3,IF(D72&lt;'Phan phong'!$P$9,D72+1,1),IF(D72&lt;'Phan phong'!$P$10,D72+1,1))),1)</f>
        <v>11</v>
      </c>
      <c r="E73" s="120">
        <v>290071</v>
      </c>
      <c r="F73" s="121" t="s">
        <v>348</v>
      </c>
      <c r="G73" s="122" t="s">
        <v>411</v>
      </c>
      <c r="H73" s="123">
        <v>36903</v>
      </c>
      <c r="I73" s="124"/>
      <c r="J73" s="124"/>
      <c r="K73" s="124"/>
      <c r="L73" s="124"/>
      <c r="M73" s="124"/>
      <c r="N73" s="124"/>
      <c r="O73" s="124"/>
      <c r="P73" s="124"/>
      <c r="Q73" s="125"/>
      <c r="R73" s="126"/>
      <c r="S73" s="124"/>
      <c r="T73" s="124"/>
      <c r="U73" s="124"/>
      <c r="V73" s="124"/>
      <c r="W73" s="124"/>
      <c r="X73" s="124"/>
      <c r="Y73" s="124"/>
      <c r="Z73" s="124"/>
      <c r="AA73" s="125"/>
      <c r="AB73" s="126"/>
      <c r="AC73" s="127">
        <f>SUM(I73,K73,M73,O73)</f>
        <v>0</v>
      </c>
      <c r="AD73" s="128" t="s">
        <v>9</v>
      </c>
      <c r="AE73" s="128" t="s">
        <v>163</v>
      </c>
      <c r="AF73" s="129"/>
      <c r="AG73" s="129"/>
      <c r="AH73" s="130"/>
      <c r="AI73" s="131">
        <f t="shared" si="14"/>
        <v>3</v>
      </c>
      <c r="AJ73" s="132" t="str">
        <f t="shared" si="7"/>
        <v>TN</v>
      </c>
      <c r="AK73" s="133"/>
      <c r="AL73" s="134" t="str">
        <f t="shared" si="9"/>
        <v>TN</v>
      </c>
      <c r="AM73" s="119">
        <v>1034</v>
      </c>
      <c r="AN73" s="135">
        <f t="shared" si="10"/>
        <v>0</v>
      </c>
      <c r="AO73" s="135" t="str">
        <f t="shared" si="11"/>
        <v>108</v>
      </c>
      <c r="AP73" s="135" t="str">
        <f t="shared" si="12"/>
        <v>10</v>
      </c>
      <c r="AQ73" s="135" t="str">
        <f t="shared" si="13"/>
        <v>0</v>
      </c>
      <c r="AR73" s="136"/>
      <c r="AS73" s="137">
        <v>3</v>
      </c>
      <c r="AT73" s="161"/>
      <c r="AU73" s="161"/>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row>
    <row r="74" spans="1:76" s="4" customFormat="1" ht="21.95" customHeight="1" x14ac:dyDescent="0.2">
      <c r="A74" s="43">
        <v>9</v>
      </c>
      <c r="B74" s="43">
        <v>14</v>
      </c>
      <c r="C74" s="15" t="s">
        <v>1036</v>
      </c>
      <c r="D74" s="119">
        <f>IF(AND(AS74=AS73,AL74=AL73),IF(AL74="TN",IF(AS73=3,IF(D73&lt;'Phan phong'!$I$9,D73+1,1),IF(D73&lt;'Phan phong'!$I$10,D73+1,1)),IF(AS73=3,IF(D73&lt;'Phan phong'!$P$9,D73+1,1),IF(D73&lt;'Phan phong'!$P$10,D73+1,1))),1)</f>
        <v>12</v>
      </c>
      <c r="E74" s="138">
        <v>290072</v>
      </c>
      <c r="F74" s="121" t="s">
        <v>485</v>
      </c>
      <c r="G74" s="150" t="s">
        <v>411</v>
      </c>
      <c r="H74" s="163" t="s">
        <v>782</v>
      </c>
      <c r="I74" s="142"/>
      <c r="J74" s="142"/>
      <c r="K74" s="124"/>
      <c r="L74" s="124"/>
      <c r="M74" s="124"/>
      <c r="N74" s="124"/>
      <c r="O74" s="124"/>
      <c r="P74" s="124"/>
      <c r="Q74" s="142"/>
      <c r="R74" s="126"/>
      <c r="S74" s="142"/>
      <c r="T74" s="142"/>
      <c r="U74" s="124"/>
      <c r="V74" s="124"/>
      <c r="W74" s="124"/>
      <c r="X74" s="124"/>
      <c r="Y74" s="124"/>
      <c r="Z74" s="124"/>
      <c r="AA74" s="142"/>
      <c r="AB74" s="126"/>
      <c r="AC74" s="127">
        <f>SUM(I74,K74,M74,O74,Q74)</f>
        <v>0</v>
      </c>
      <c r="AD74" s="143" t="s">
        <v>13</v>
      </c>
      <c r="AE74" s="143" t="s">
        <v>1282</v>
      </c>
      <c r="AF74" s="129"/>
      <c r="AG74" s="129"/>
      <c r="AH74" s="144"/>
      <c r="AI74" s="131">
        <f t="shared" si="14"/>
        <v>3</v>
      </c>
      <c r="AJ74" s="132" t="str">
        <f t="shared" si="7"/>
        <v>TN</v>
      </c>
      <c r="AK74" s="133"/>
      <c r="AL74" s="134" t="str">
        <f t="shared" si="9"/>
        <v>TN</v>
      </c>
      <c r="AM74" s="119">
        <v>93</v>
      </c>
      <c r="AN74" s="135">
        <f t="shared" si="10"/>
        <v>1</v>
      </c>
      <c r="AO74" s="135" t="str">
        <f t="shared" si="11"/>
        <v>113</v>
      </c>
      <c r="AP74" s="135" t="str">
        <f t="shared" si="12"/>
        <v>11</v>
      </c>
      <c r="AQ74" s="135" t="str">
        <f t="shared" si="13"/>
        <v>1</v>
      </c>
      <c r="AR74" s="146"/>
      <c r="AS74" s="137">
        <v>3</v>
      </c>
      <c r="AT74" s="145"/>
      <c r="AU74" s="145"/>
    </row>
    <row r="75" spans="1:76" s="4" customFormat="1" ht="21.95" customHeight="1" x14ac:dyDescent="0.25">
      <c r="A75" s="43">
        <v>32</v>
      </c>
      <c r="B75" s="43">
        <v>3</v>
      </c>
      <c r="C75" s="15" t="s">
        <v>925</v>
      </c>
      <c r="D75" s="119">
        <f>IF(AND(AS75=AS74,AL75=AL74),IF(AL75="TN",IF(AS74=3,IF(D74&lt;'Phan phong'!$I$9,D74+1,1),IF(D74&lt;'Phan phong'!$I$10,D74+1,1)),IF(AS74=3,IF(D74&lt;'Phan phong'!$P$9,D74+1,1),IF(D74&lt;'Phan phong'!$P$10,D74+1,1))),1)</f>
        <v>13</v>
      </c>
      <c r="E75" s="120">
        <v>290073</v>
      </c>
      <c r="F75" s="121" t="s">
        <v>352</v>
      </c>
      <c r="G75" s="150" t="s">
        <v>353</v>
      </c>
      <c r="H75" s="163" t="s">
        <v>686</v>
      </c>
      <c r="I75" s="166"/>
      <c r="J75" s="166"/>
      <c r="K75" s="167"/>
      <c r="L75" s="167"/>
      <c r="M75" s="167"/>
      <c r="N75" s="167"/>
      <c r="O75" s="167"/>
      <c r="P75" s="167"/>
      <c r="Q75" s="166"/>
      <c r="R75" s="126"/>
      <c r="S75" s="166"/>
      <c r="T75" s="166"/>
      <c r="U75" s="167"/>
      <c r="V75" s="167"/>
      <c r="W75" s="167"/>
      <c r="X75" s="167"/>
      <c r="Y75" s="167"/>
      <c r="Z75" s="167"/>
      <c r="AA75" s="166"/>
      <c r="AB75" s="126"/>
      <c r="AC75" s="127">
        <f>SUM(I75,K75,M75,O75,Q75)</f>
        <v>0</v>
      </c>
      <c r="AD75" s="143" t="s">
        <v>10</v>
      </c>
      <c r="AE75" s="143" t="s">
        <v>304</v>
      </c>
      <c r="AF75" s="129"/>
      <c r="AG75" s="129"/>
      <c r="AH75" s="164"/>
      <c r="AI75" s="131">
        <f t="shared" si="14"/>
        <v>3</v>
      </c>
      <c r="AJ75" s="132" t="str">
        <f t="shared" si="7"/>
        <v>TN</v>
      </c>
      <c r="AK75" s="133"/>
      <c r="AL75" s="134" t="str">
        <f t="shared" si="9"/>
        <v>TN</v>
      </c>
      <c r="AM75" s="119">
        <v>7</v>
      </c>
      <c r="AN75" s="135">
        <f t="shared" si="10"/>
        <v>1</v>
      </c>
      <c r="AO75" s="135" t="str">
        <f t="shared" si="11"/>
        <v>111</v>
      </c>
      <c r="AP75" s="135" t="str">
        <f t="shared" si="12"/>
        <v>11</v>
      </c>
      <c r="AQ75" s="135" t="str">
        <f t="shared" si="13"/>
        <v>1</v>
      </c>
      <c r="AR75" s="136"/>
      <c r="AS75" s="137">
        <v>3</v>
      </c>
      <c r="AT75" s="145"/>
      <c r="AU75" s="137"/>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row>
    <row r="76" spans="1:76" s="4" customFormat="1" ht="21.95" customHeight="1" x14ac:dyDescent="0.2">
      <c r="A76" s="43">
        <v>43</v>
      </c>
      <c r="B76" s="43">
        <v>43</v>
      </c>
      <c r="C76" s="15" t="s">
        <v>942</v>
      </c>
      <c r="D76" s="119">
        <f>IF(AND(AS76=AS75,AL76=AL75),IF(AL76="TN",IF(AS75=3,IF(D75&lt;'Phan phong'!$I$9,D75+1,1),IF(D75&lt;'Phan phong'!$I$10,D75+1,1)),IF(AS75=3,IF(D75&lt;'Phan phong'!$P$9,D75+1,1),IF(D75&lt;'Phan phong'!$P$10,D75+1,1))),1)</f>
        <v>14</v>
      </c>
      <c r="E76" s="138">
        <v>290074</v>
      </c>
      <c r="F76" s="121" t="s">
        <v>378</v>
      </c>
      <c r="G76" s="150" t="s">
        <v>379</v>
      </c>
      <c r="H76" s="163" t="s">
        <v>701</v>
      </c>
      <c r="I76" s="142"/>
      <c r="J76" s="142"/>
      <c r="K76" s="124"/>
      <c r="L76" s="124"/>
      <c r="M76" s="124"/>
      <c r="N76" s="124"/>
      <c r="O76" s="124"/>
      <c r="P76" s="124"/>
      <c r="Q76" s="142"/>
      <c r="R76" s="126"/>
      <c r="S76" s="142"/>
      <c r="T76" s="142"/>
      <c r="U76" s="124"/>
      <c r="V76" s="124"/>
      <c r="W76" s="124"/>
      <c r="X76" s="124"/>
      <c r="Y76" s="124"/>
      <c r="Z76" s="124"/>
      <c r="AA76" s="142"/>
      <c r="AB76" s="126"/>
      <c r="AC76" s="127">
        <f>SUM(I76,K76,M76,O76,Q76)</f>
        <v>0</v>
      </c>
      <c r="AD76" s="143" t="s">
        <v>15</v>
      </c>
      <c r="AE76" s="143" t="s">
        <v>166</v>
      </c>
      <c r="AF76" s="129"/>
      <c r="AG76" s="129"/>
      <c r="AH76" s="144"/>
      <c r="AI76" s="131">
        <f t="shared" si="14"/>
        <v>3</v>
      </c>
      <c r="AJ76" s="132" t="str">
        <f t="shared" si="7"/>
        <v>TN</v>
      </c>
      <c r="AK76" s="133"/>
      <c r="AL76" s="134" t="str">
        <f t="shared" si="9"/>
        <v>TN</v>
      </c>
      <c r="AM76" s="119">
        <v>213</v>
      </c>
      <c r="AN76" s="135">
        <f t="shared" si="10"/>
        <v>1</v>
      </c>
      <c r="AO76" s="135" t="str">
        <f t="shared" si="11"/>
        <v>116</v>
      </c>
      <c r="AP76" s="135" t="str">
        <f t="shared" si="12"/>
        <v>11</v>
      </c>
      <c r="AQ76" s="135" t="str">
        <f t="shared" si="13"/>
        <v>1</v>
      </c>
      <c r="AR76" s="146"/>
      <c r="AS76" s="137">
        <v>3</v>
      </c>
      <c r="AT76" s="145"/>
      <c r="AU76" s="145"/>
    </row>
    <row r="77" spans="1:76" s="4" customFormat="1" ht="21.95" customHeight="1" x14ac:dyDescent="0.25">
      <c r="A77" s="43">
        <v>19</v>
      </c>
      <c r="B77" s="44">
        <v>17</v>
      </c>
      <c r="C77" s="50" t="s">
        <v>1819</v>
      </c>
      <c r="D77" s="119">
        <f>IF(AND(AS77=AS76,AL77=AL76),IF(AL77="TN",IF(AS76=3,IF(D76&lt;'Phan phong'!$I$9,D76+1,1),IF(D76&lt;'Phan phong'!$I$10,D76+1,1)),IF(AS76=3,IF(D76&lt;'Phan phong'!$P$9,D76+1,1),IF(D76&lt;'Phan phong'!$P$10,D76+1,1))),1)</f>
        <v>15</v>
      </c>
      <c r="E77" s="120">
        <v>290075</v>
      </c>
      <c r="F77" s="121" t="s">
        <v>2015</v>
      </c>
      <c r="G77" s="122" t="s">
        <v>379</v>
      </c>
      <c r="H77" s="123">
        <v>36957</v>
      </c>
      <c r="I77" s="124"/>
      <c r="J77" s="124"/>
      <c r="K77" s="124"/>
      <c r="L77" s="124"/>
      <c r="M77" s="124"/>
      <c r="N77" s="124"/>
      <c r="O77" s="124"/>
      <c r="P77" s="124"/>
      <c r="Q77" s="125"/>
      <c r="R77" s="126"/>
      <c r="S77" s="124"/>
      <c r="T77" s="124"/>
      <c r="U77" s="124"/>
      <c r="V77" s="124"/>
      <c r="W77" s="124"/>
      <c r="X77" s="124"/>
      <c r="Y77" s="124"/>
      <c r="Z77" s="124"/>
      <c r="AA77" s="125"/>
      <c r="AB77" s="126"/>
      <c r="AC77" s="127">
        <f>SUM(I77,K77,M77,O77)</f>
        <v>0</v>
      </c>
      <c r="AD77" s="128" t="s">
        <v>7</v>
      </c>
      <c r="AE77" s="128" t="s">
        <v>163</v>
      </c>
      <c r="AF77" s="129"/>
      <c r="AG77" s="129"/>
      <c r="AH77" s="130"/>
      <c r="AI77" s="131">
        <f t="shared" si="14"/>
        <v>3</v>
      </c>
      <c r="AJ77" s="132" t="str">
        <f t="shared" si="7"/>
        <v>TN</v>
      </c>
      <c r="AK77" s="133"/>
      <c r="AL77" s="134" t="str">
        <f t="shared" si="9"/>
        <v>TN</v>
      </c>
      <c r="AM77" s="119">
        <v>970</v>
      </c>
      <c r="AN77" s="135">
        <f t="shared" si="10"/>
        <v>0</v>
      </c>
      <c r="AO77" s="135" t="str">
        <f t="shared" si="11"/>
        <v>106</v>
      </c>
      <c r="AP77" s="135" t="str">
        <f t="shared" si="12"/>
        <v>10</v>
      </c>
      <c r="AQ77" s="135" t="str">
        <f t="shared" si="13"/>
        <v>0</v>
      </c>
      <c r="AR77" s="136"/>
      <c r="AS77" s="137">
        <v>3</v>
      </c>
      <c r="AT77" s="137"/>
      <c r="AU77" s="161"/>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row>
    <row r="78" spans="1:76" s="4" customFormat="1" ht="21.95" customHeight="1" x14ac:dyDescent="0.25">
      <c r="A78" s="43">
        <v>30</v>
      </c>
      <c r="B78" s="44">
        <v>33</v>
      </c>
      <c r="C78" s="50" t="s">
        <v>1813</v>
      </c>
      <c r="D78" s="119">
        <f>IF(AND(AS78=AS77,AL78=AL77),IF(AL78="TN",IF(AS77=3,IF(D77&lt;'Phan phong'!$I$9,D77+1,1),IF(D77&lt;'Phan phong'!$I$10,D77+1,1)),IF(AS77=3,IF(D77&lt;'Phan phong'!$P$9,D77+1,1),IF(D77&lt;'Phan phong'!$P$10,D77+1,1))),1)</f>
        <v>16</v>
      </c>
      <c r="E78" s="138">
        <v>290076</v>
      </c>
      <c r="F78" s="121" t="s">
        <v>1461</v>
      </c>
      <c r="G78" s="122" t="s">
        <v>379</v>
      </c>
      <c r="H78" s="123">
        <v>36946</v>
      </c>
      <c r="I78" s="124"/>
      <c r="J78" s="124"/>
      <c r="K78" s="124"/>
      <c r="L78" s="124"/>
      <c r="M78" s="124"/>
      <c r="N78" s="124"/>
      <c r="O78" s="124"/>
      <c r="P78" s="124"/>
      <c r="Q78" s="125"/>
      <c r="R78" s="126"/>
      <c r="S78" s="124"/>
      <c r="T78" s="124"/>
      <c r="U78" s="124"/>
      <c r="V78" s="124"/>
      <c r="W78" s="124"/>
      <c r="X78" s="124"/>
      <c r="Y78" s="124"/>
      <c r="Z78" s="124"/>
      <c r="AA78" s="125"/>
      <c r="AB78" s="126"/>
      <c r="AC78" s="127">
        <f>SUM(I78,K78,M78,O78)</f>
        <v>0</v>
      </c>
      <c r="AD78" s="128" t="s">
        <v>7</v>
      </c>
      <c r="AE78" s="128" t="s">
        <v>163</v>
      </c>
      <c r="AF78" s="129"/>
      <c r="AG78" s="129"/>
      <c r="AH78" s="130"/>
      <c r="AI78" s="131">
        <f t="shared" si="14"/>
        <v>3</v>
      </c>
      <c r="AJ78" s="132" t="str">
        <f t="shared" ref="AJ78:AJ141" si="15">LEFT(RIGHT(AE78,3),2)</f>
        <v>TN</v>
      </c>
      <c r="AK78" s="133"/>
      <c r="AL78" s="134" t="str">
        <f t="shared" si="9"/>
        <v>TN</v>
      </c>
      <c r="AM78" s="119">
        <v>964</v>
      </c>
      <c r="AN78" s="135">
        <f t="shared" si="10"/>
        <v>0</v>
      </c>
      <c r="AO78" s="135" t="str">
        <f t="shared" si="11"/>
        <v>106</v>
      </c>
      <c r="AP78" s="135" t="str">
        <f t="shared" si="12"/>
        <v>10</v>
      </c>
      <c r="AQ78" s="135" t="str">
        <f t="shared" si="13"/>
        <v>0</v>
      </c>
      <c r="AR78" s="136"/>
      <c r="AS78" s="137">
        <v>3</v>
      </c>
      <c r="AT78" s="161"/>
      <c r="AU78" s="161"/>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row>
    <row r="79" spans="1:76" s="4" customFormat="1" ht="21.95" customHeight="1" x14ac:dyDescent="0.25">
      <c r="A79" s="43">
        <v>10</v>
      </c>
      <c r="B79" s="43">
        <v>34</v>
      </c>
      <c r="C79" s="15" t="s">
        <v>1077</v>
      </c>
      <c r="D79" s="119">
        <f>IF(AND(AS79=AS78,AL79=AL78),IF(AL79="TN",IF(AS78=3,IF(D78&lt;'Phan phong'!$I$9,D78+1,1),IF(D78&lt;'Phan phong'!$I$10,D78+1,1)),IF(AS78=3,IF(D78&lt;'Phan phong'!$P$9,D78+1,1),IF(D78&lt;'Phan phong'!$P$10,D78+1,1))),1)</f>
        <v>17</v>
      </c>
      <c r="E79" s="120">
        <v>290077</v>
      </c>
      <c r="F79" s="121" t="s">
        <v>445</v>
      </c>
      <c r="G79" s="150" t="s">
        <v>379</v>
      </c>
      <c r="H79" s="163" t="s">
        <v>811</v>
      </c>
      <c r="I79" s="142"/>
      <c r="J79" s="142"/>
      <c r="K79" s="124"/>
      <c r="L79" s="124"/>
      <c r="M79" s="124"/>
      <c r="N79" s="124"/>
      <c r="O79" s="124"/>
      <c r="P79" s="124"/>
      <c r="Q79" s="142"/>
      <c r="R79" s="152"/>
      <c r="S79" s="142"/>
      <c r="T79" s="142"/>
      <c r="U79" s="124"/>
      <c r="V79" s="124"/>
      <c r="W79" s="124"/>
      <c r="X79" s="124"/>
      <c r="Y79" s="124"/>
      <c r="Z79" s="124"/>
      <c r="AA79" s="142"/>
      <c r="AB79" s="152"/>
      <c r="AC79" s="127">
        <f>SUM(I79,K79,M79,O79,Q79)</f>
        <v>0</v>
      </c>
      <c r="AD79" s="143" t="s">
        <v>13</v>
      </c>
      <c r="AE79" s="143" t="s">
        <v>304</v>
      </c>
      <c r="AF79" s="129"/>
      <c r="AG79" s="129"/>
      <c r="AH79" s="144"/>
      <c r="AI79" s="131">
        <f t="shared" si="14"/>
        <v>3</v>
      </c>
      <c r="AJ79" s="132" t="str">
        <f t="shared" si="15"/>
        <v>TN</v>
      </c>
      <c r="AK79" s="154"/>
      <c r="AL79" s="134" t="str">
        <f t="shared" si="9"/>
        <v>TN</v>
      </c>
      <c r="AM79" s="119">
        <v>94</v>
      </c>
      <c r="AN79" s="135">
        <f t="shared" si="10"/>
        <v>1</v>
      </c>
      <c r="AO79" s="135" t="str">
        <f t="shared" si="11"/>
        <v>113</v>
      </c>
      <c r="AP79" s="135" t="str">
        <f t="shared" si="12"/>
        <v>11</v>
      </c>
      <c r="AQ79" s="135" t="str">
        <f t="shared" si="13"/>
        <v>1</v>
      </c>
      <c r="AR79" s="155"/>
      <c r="AS79" s="137">
        <v>3</v>
      </c>
      <c r="AT79" s="156"/>
      <c r="AU79" s="145"/>
    </row>
    <row r="80" spans="1:76" s="4" customFormat="1" ht="21.95" customHeight="1" x14ac:dyDescent="0.25">
      <c r="A80" s="43">
        <v>5</v>
      </c>
      <c r="B80" s="43">
        <v>10</v>
      </c>
      <c r="C80" s="15" t="s">
        <v>1019</v>
      </c>
      <c r="D80" s="119">
        <f>IF(AND(AS80=AS79,AL80=AL79),IF(AL80="TN",IF(AS79=3,IF(D79&lt;'Phan phong'!$I$9,D79+1,1),IF(D79&lt;'Phan phong'!$I$10,D79+1,1)),IF(AS79=3,IF(D79&lt;'Phan phong'!$P$9,D79+1,1),IF(D79&lt;'Phan phong'!$P$10,D79+1,1))),1)</f>
        <v>18</v>
      </c>
      <c r="E80" s="138">
        <v>290078</v>
      </c>
      <c r="F80" s="121" t="s">
        <v>348</v>
      </c>
      <c r="G80" s="150" t="s">
        <v>379</v>
      </c>
      <c r="H80" s="163" t="s">
        <v>770</v>
      </c>
      <c r="I80" s="142"/>
      <c r="J80" s="142"/>
      <c r="K80" s="124"/>
      <c r="L80" s="124"/>
      <c r="M80" s="124"/>
      <c r="N80" s="124"/>
      <c r="O80" s="124"/>
      <c r="P80" s="124"/>
      <c r="Q80" s="142"/>
      <c r="R80" s="152"/>
      <c r="S80" s="142"/>
      <c r="T80" s="142"/>
      <c r="U80" s="124"/>
      <c r="V80" s="124"/>
      <c r="W80" s="124"/>
      <c r="X80" s="124"/>
      <c r="Y80" s="124"/>
      <c r="Z80" s="124"/>
      <c r="AA80" s="142"/>
      <c r="AB80" s="152"/>
      <c r="AC80" s="127">
        <f>SUM(I80,K80,M80,O80,Q80)</f>
        <v>0</v>
      </c>
      <c r="AD80" s="143" t="s">
        <v>11</v>
      </c>
      <c r="AE80" s="143" t="s">
        <v>1282</v>
      </c>
      <c r="AF80" s="129"/>
      <c r="AG80" s="129"/>
      <c r="AH80" s="144"/>
      <c r="AI80" s="131">
        <f t="shared" si="14"/>
        <v>3</v>
      </c>
      <c r="AJ80" s="132" t="str">
        <f t="shared" si="15"/>
        <v>TN</v>
      </c>
      <c r="AK80" s="133"/>
      <c r="AL80" s="134" t="str">
        <f t="shared" si="9"/>
        <v>TN</v>
      </c>
      <c r="AM80" s="119">
        <v>46</v>
      </c>
      <c r="AN80" s="135">
        <f t="shared" si="10"/>
        <v>1</v>
      </c>
      <c r="AO80" s="135" t="str">
        <f t="shared" si="11"/>
        <v>112</v>
      </c>
      <c r="AP80" s="135" t="str">
        <f t="shared" si="12"/>
        <v>11</v>
      </c>
      <c r="AQ80" s="135" t="str">
        <f t="shared" si="13"/>
        <v>1</v>
      </c>
      <c r="AR80" s="136"/>
      <c r="AS80" s="137">
        <v>3</v>
      </c>
      <c r="AT80" s="161"/>
      <c r="AU80" s="137"/>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row>
    <row r="81" spans="1:76" s="4" customFormat="1" ht="21.95" customHeight="1" x14ac:dyDescent="0.25">
      <c r="A81" s="43">
        <v>28</v>
      </c>
      <c r="B81" s="44">
        <v>10</v>
      </c>
      <c r="C81" s="50" t="s">
        <v>1844</v>
      </c>
      <c r="D81" s="119">
        <f>IF(AND(AS81=AS80,AL81=AL80),IF(AL81="TN",IF(AS80=3,IF(D80&lt;'Phan phong'!$I$9,D80+1,1),IF(D80&lt;'Phan phong'!$I$10,D80+1,1)),IF(AS80=3,IF(D80&lt;'Phan phong'!$P$9,D80+1,1),IF(D80&lt;'Phan phong'!$P$10,D80+1,1))),1)</f>
        <v>19</v>
      </c>
      <c r="E81" s="120">
        <v>290079</v>
      </c>
      <c r="F81" s="121" t="s">
        <v>522</v>
      </c>
      <c r="G81" s="122" t="s">
        <v>379</v>
      </c>
      <c r="H81" s="123">
        <v>37182</v>
      </c>
      <c r="I81" s="124"/>
      <c r="J81" s="124"/>
      <c r="K81" s="124"/>
      <c r="L81" s="124"/>
      <c r="M81" s="124"/>
      <c r="N81" s="124"/>
      <c r="O81" s="124"/>
      <c r="P81" s="124"/>
      <c r="Q81" s="125"/>
      <c r="R81" s="126"/>
      <c r="S81" s="124"/>
      <c r="T81" s="124"/>
      <c r="U81" s="124"/>
      <c r="V81" s="124"/>
      <c r="W81" s="124"/>
      <c r="X81" s="124"/>
      <c r="Y81" s="124"/>
      <c r="Z81" s="124"/>
      <c r="AA81" s="125"/>
      <c r="AB81" s="126"/>
      <c r="AC81" s="127">
        <f>SUM(I81,K81,M81,O81)</f>
        <v>0</v>
      </c>
      <c r="AD81" s="128" t="s">
        <v>8</v>
      </c>
      <c r="AE81" s="128" t="s">
        <v>163</v>
      </c>
      <c r="AF81" s="129"/>
      <c r="AG81" s="129"/>
      <c r="AH81" s="130"/>
      <c r="AI81" s="131">
        <f t="shared" si="14"/>
        <v>3</v>
      </c>
      <c r="AJ81" s="132" t="str">
        <f t="shared" si="15"/>
        <v>TN</v>
      </c>
      <c r="AK81" s="133"/>
      <c r="AL81" s="134" t="str">
        <f t="shared" si="9"/>
        <v>TN</v>
      </c>
      <c r="AM81" s="119">
        <v>998</v>
      </c>
      <c r="AN81" s="135">
        <f t="shared" si="10"/>
        <v>0</v>
      </c>
      <c r="AO81" s="135" t="str">
        <f t="shared" si="11"/>
        <v>107</v>
      </c>
      <c r="AP81" s="135" t="str">
        <f t="shared" si="12"/>
        <v>10</v>
      </c>
      <c r="AQ81" s="135" t="str">
        <f t="shared" si="13"/>
        <v>0</v>
      </c>
      <c r="AR81" s="136"/>
      <c r="AS81" s="137">
        <v>3</v>
      </c>
      <c r="AT81" s="137"/>
      <c r="AU81" s="161"/>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row>
    <row r="82" spans="1:76" s="4" customFormat="1" ht="21.95" customHeight="1" x14ac:dyDescent="0.25">
      <c r="A82" s="43">
        <v>9</v>
      </c>
      <c r="B82" s="43">
        <v>9</v>
      </c>
      <c r="C82" s="15" t="s">
        <v>919</v>
      </c>
      <c r="D82" s="119">
        <f>IF(AND(AS82=AS81,AL82=AL81),IF(AL82="TN",IF(AS81=3,IF(D81&lt;'Phan phong'!$I$9,D81+1,1),IF(D81&lt;'Phan phong'!$I$10,D81+1,1)),IF(AS81=3,IF(D81&lt;'Phan phong'!$P$9,D81+1,1),IF(D81&lt;'Phan phong'!$P$10,D81+1,1))),1)</f>
        <v>20</v>
      </c>
      <c r="E82" s="138">
        <v>290080</v>
      </c>
      <c r="F82" s="121" t="s">
        <v>342</v>
      </c>
      <c r="G82" s="150" t="s">
        <v>343</v>
      </c>
      <c r="H82" s="163" t="s">
        <v>680</v>
      </c>
      <c r="I82" s="142"/>
      <c r="J82" s="142"/>
      <c r="K82" s="124"/>
      <c r="L82" s="124"/>
      <c r="M82" s="124"/>
      <c r="N82" s="124"/>
      <c r="O82" s="124"/>
      <c r="P82" s="124"/>
      <c r="Q82" s="142"/>
      <c r="R82" s="152"/>
      <c r="S82" s="142"/>
      <c r="T82" s="142"/>
      <c r="U82" s="124"/>
      <c r="V82" s="124"/>
      <c r="W82" s="124"/>
      <c r="X82" s="124"/>
      <c r="Y82" s="124"/>
      <c r="Z82" s="124"/>
      <c r="AA82" s="142"/>
      <c r="AB82" s="152"/>
      <c r="AC82" s="127">
        <f>SUM(I82,K82,M82,O82,Q82)</f>
        <v>0</v>
      </c>
      <c r="AD82" s="143" t="s">
        <v>15</v>
      </c>
      <c r="AE82" s="143" t="s">
        <v>166</v>
      </c>
      <c r="AF82" s="129"/>
      <c r="AG82" s="129"/>
      <c r="AH82" s="144"/>
      <c r="AI82" s="131">
        <f t="shared" si="14"/>
        <v>3</v>
      </c>
      <c r="AJ82" s="132" t="str">
        <f t="shared" si="15"/>
        <v>TN</v>
      </c>
      <c r="AK82" s="154"/>
      <c r="AL82" s="134" t="str">
        <f t="shared" si="9"/>
        <v>TN</v>
      </c>
      <c r="AM82" s="119">
        <v>214</v>
      </c>
      <c r="AN82" s="135">
        <f t="shared" si="10"/>
        <v>1</v>
      </c>
      <c r="AO82" s="135" t="str">
        <f t="shared" si="11"/>
        <v>116</v>
      </c>
      <c r="AP82" s="135" t="str">
        <f t="shared" si="12"/>
        <v>11</v>
      </c>
      <c r="AQ82" s="135" t="str">
        <f t="shared" si="13"/>
        <v>1</v>
      </c>
      <c r="AR82" s="155"/>
      <c r="AS82" s="137">
        <v>3</v>
      </c>
      <c r="AT82" s="156"/>
      <c r="AU82" s="145"/>
    </row>
    <row r="83" spans="1:76" s="4" customFormat="1" ht="21.95" customHeight="1" x14ac:dyDescent="0.2">
      <c r="A83" s="43">
        <v>6</v>
      </c>
      <c r="B83" s="43">
        <v>17</v>
      </c>
      <c r="C83" s="15" t="s">
        <v>1261</v>
      </c>
      <c r="D83" s="119">
        <f>IF(AND(AS83=AS82,AL83=AL82),IF(AL83="TN",IF(AS82=3,IF(D82&lt;'Phan phong'!$I$9,D82+1,1),IF(D82&lt;'Phan phong'!$I$10,D82+1,1)),IF(AS82=3,IF(D82&lt;'Phan phong'!$P$9,D82+1,1),IF(D82&lt;'Phan phong'!$P$10,D82+1,1))),1)</f>
        <v>21</v>
      </c>
      <c r="E83" s="120">
        <v>290081</v>
      </c>
      <c r="F83" s="121" t="s">
        <v>346</v>
      </c>
      <c r="G83" s="150" t="s">
        <v>343</v>
      </c>
      <c r="H83" s="163" t="s">
        <v>682</v>
      </c>
      <c r="I83" s="142"/>
      <c r="J83" s="142"/>
      <c r="K83" s="124"/>
      <c r="L83" s="124"/>
      <c r="M83" s="124"/>
      <c r="N83" s="124"/>
      <c r="O83" s="124"/>
      <c r="P83" s="124"/>
      <c r="Q83" s="142"/>
      <c r="R83" s="126"/>
      <c r="S83" s="142"/>
      <c r="T83" s="142"/>
      <c r="U83" s="124"/>
      <c r="V83" s="124"/>
      <c r="W83" s="124"/>
      <c r="X83" s="124"/>
      <c r="Y83" s="124"/>
      <c r="Z83" s="124"/>
      <c r="AA83" s="142"/>
      <c r="AB83" s="126"/>
      <c r="AC83" s="127">
        <f>SUM(I83,K83,M83,O83,Q83)</f>
        <v>0</v>
      </c>
      <c r="AD83" s="143" t="s">
        <v>11</v>
      </c>
      <c r="AE83" s="143" t="s">
        <v>1559</v>
      </c>
      <c r="AF83" s="129"/>
      <c r="AG83" s="129"/>
      <c r="AH83" s="144"/>
      <c r="AI83" s="131">
        <f t="shared" si="14"/>
        <v>3</v>
      </c>
      <c r="AJ83" s="132" t="str">
        <f t="shared" si="15"/>
        <v>TN</v>
      </c>
      <c r="AK83" s="133"/>
      <c r="AL83" s="134" t="str">
        <f t="shared" si="9"/>
        <v>TN</v>
      </c>
      <c r="AM83" s="119">
        <v>47</v>
      </c>
      <c r="AN83" s="135">
        <f t="shared" si="10"/>
        <v>1</v>
      </c>
      <c r="AO83" s="135" t="str">
        <f t="shared" si="11"/>
        <v>112</v>
      </c>
      <c r="AP83" s="135" t="str">
        <f t="shared" si="12"/>
        <v>11</v>
      </c>
      <c r="AQ83" s="135" t="str">
        <f t="shared" si="13"/>
        <v>1</v>
      </c>
      <c r="AR83" s="146"/>
      <c r="AS83" s="137">
        <v>3</v>
      </c>
      <c r="AT83" s="137"/>
      <c r="AU83" s="162"/>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row>
    <row r="84" spans="1:76" s="4" customFormat="1" ht="21.95" customHeight="1" x14ac:dyDescent="0.2">
      <c r="A84" s="43">
        <v>7</v>
      </c>
      <c r="B84" s="43">
        <v>37</v>
      </c>
      <c r="C84" s="15" t="s">
        <v>1069</v>
      </c>
      <c r="D84" s="119">
        <f>IF(AND(AS84=AS83,AL84=AL83),IF(AL84="TN",IF(AS83=3,IF(D83&lt;'Phan phong'!$I$9,D83+1,1),IF(D83&lt;'Phan phong'!$I$10,D83+1,1)),IF(AS83=3,IF(D83&lt;'Phan phong'!$P$9,D83+1,1),IF(D83&lt;'Phan phong'!$P$10,D83+1,1))),1)</f>
        <v>22</v>
      </c>
      <c r="E84" s="138">
        <v>290082</v>
      </c>
      <c r="F84" s="121" t="s">
        <v>513</v>
      </c>
      <c r="G84" s="150" t="s">
        <v>514</v>
      </c>
      <c r="H84" s="163" t="s">
        <v>738</v>
      </c>
      <c r="I84" s="142"/>
      <c r="J84" s="142"/>
      <c r="K84" s="124"/>
      <c r="L84" s="124"/>
      <c r="M84" s="124"/>
      <c r="N84" s="124"/>
      <c r="O84" s="124"/>
      <c r="P84" s="124"/>
      <c r="Q84" s="142"/>
      <c r="R84" s="126"/>
      <c r="S84" s="142"/>
      <c r="T84" s="142"/>
      <c r="U84" s="124"/>
      <c r="V84" s="124"/>
      <c r="W84" s="124"/>
      <c r="X84" s="124"/>
      <c r="Y84" s="124"/>
      <c r="Z84" s="124"/>
      <c r="AA84" s="142"/>
      <c r="AB84" s="126"/>
      <c r="AC84" s="127">
        <f>SUM(I84,K84,M84,O84,Q84)</f>
        <v>0</v>
      </c>
      <c r="AD84" s="143" t="s">
        <v>11</v>
      </c>
      <c r="AE84" s="143" t="s">
        <v>1282</v>
      </c>
      <c r="AF84" s="129"/>
      <c r="AG84" s="129"/>
      <c r="AH84" s="144"/>
      <c r="AI84" s="131">
        <f t="shared" si="14"/>
        <v>3</v>
      </c>
      <c r="AJ84" s="132" t="str">
        <f t="shared" si="15"/>
        <v>TN</v>
      </c>
      <c r="AK84" s="133"/>
      <c r="AL84" s="134" t="str">
        <f t="shared" si="9"/>
        <v>TN</v>
      </c>
      <c r="AM84" s="119">
        <v>48</v>
      </c>
      <c r="AN84" s="135">
        <f t="shared" si="10"/>
        <v>1</v>
      </c>
      <c r="AO84" s="135" t="str">
        <f t="shared" si="11"/>
        <v>112</v>
      </c>
      <c r="AP84" s="135" t="str">
        <f t="shared" si="12"/>
        <v>11</v>
      </c>
      <c r="AQ84" s="135" t="str">
        <f t="shared" si="13"/>
        <v>1</v>
      </c>
      <c r="AR84" s="146"/>
      <c r="AS84" s="137">
        <v>3</v>
      </c>
      <c r="AT84" s="137"/>
      <c r="AU84" s="145"/>
    </row>
    <row r="85" spans="1:76" s="4" customFormat="1" ht="21.95" customHeight="1" x14ac:dyDescent="0.25">
      <c r="A85" s="42"/>
      <c r="B85" s="43"/>
      <c r="C85" s="50" t="s">
        <v>1612</v>
      </c>
      <c r="D85" s="119">
        <f>IF(AND(AS85=AS84,AL85=AL84),IF(AL85="TN",IF(AS84=3,IF(D84&lt;'Phan phong'!$I$9,D84+1,1),IF(D84&lt;'Phan phong'!$I$10,D84+1,1)),IF(AS84=3,IF(D84&lt;'Phan phong'!$P$9,D84+1,1),IF(D84&lt;'Phan phong'!$P$10,D84+1,1))),1)</f>
        <v>23</v>
      </c>
      <c r="E85" s="120">
        <v>290083</v>
      </c>
      <c r="F85" s="121" t="s">
        <v>332</v>
      </c>
      <c r="G85" s="150" t="s">
        <v>514</v>
      </c>
      <c r="H85" s="151"/>
      <c r="I85" s="142"/>
      <c r="J85" s="142"/>
      <c r="K85" s="124"/>
      <c r="L85" s="124"/>
      <c r="M85" s="124"/>
      <c r="N85" s="124"/>
      <c r="O85" s="124"/>
      <c r="P85" s="124"/>
      <c r="Q85" s="142"/>
      <c r="R85" s="152"/>
      <c r="S85" s="142"/>
      <c r="T85" s="142"/>
      <c r="U85" s="124"/>
      <c r="V85" s="124"/>
      <c r="W85" s="124"/>
      <c r="X85" s="124"/>
      <c r="Y85" s="124"/>
      <c r="Z85" s="124"/>
      <c r="AA85" s="142"/>
      <c r="AB85" s="152"/>
      <c r="AC85" s="127"/>
      <c r="AD85" s="128" t="s">
        <v>2</v>
      </c>
      <c r="AE85" s="128" t="s">
        <v>163</v>
      </c>
      <c r="AF85" s="129"/>
      <c r="AG85" s="129"/>
      <c r="AH85" s="153"/>
      <c r="AI85" s="131">
        <f t="shared" si="14"/>
        <v>3</v>
      </c>
      <c r="AJ85" s="132" t="str">
        <f t="shared" si="15"/>
        <v>TN</v>
      </c>
      <c r="AK85" s="154"/>
      <c r="AL85" s="134" t="str">
        <f t="shared" si="9"/>
        <v>TN</v>
      </c>
      <c r="AM85" s="119">
        <v>762</v>
      </c>
      <c r="AN85" s="135">
        <f t="shared" si="10"/>
        <v>0</v>
      </c>
      <c r="AO85" s="135" t="str">
        <f t="shared" si="11"/>
        <v>102</v>
      </c>
      <c r="AP85" s="135" t="str">
        <f t="shared" si="12"/>
        <v>10</v>
      </c>
      <c r="AQ85" s="135" t="str">
        <f t="shared" si="13"/>
        <v>0</v>
      </c>
      <c r="AR85" s="155"/>
      <c r="AS85" s="137">
        <v>3</v>
      </c>
      <c r="AT85" s="156"/>
      <c r="AU85" s="145"/>
    </row>
    <row r="86" spans="1:76" s="4" customFormat="1" ht="21.95" customHeight="1" x14ac:dyDescent="0.2">
      <c r="A86" s="43">
        <v>11</v>
      </c>
      <c r="B86" s="43">
        <v>10</v>
      </c>
      <c r="C86" s="15" t="s">
        <v>1216</v>
      </c>
      <c r="D86" s="119">
        <f>IF(AND(AS86=AS85,AL86=AL85),IF(AL86="TN",IF(AS85=3,IF(D85&lt;'Phan phong'!$I$9,D85+1,1),IF(D85&lt;'Phan phong'!$I$10,D85+1,1)),IF(AS85=3,IF(D85&lt;'Phan phong'!$P$9,D85+1,1),IF(D85&lt;'Phan phong'!$P$10,D85+1,1))),1)</f>
        <v>24</v>
      </c>
      <c r="E86" s="138">
        <v>290084</v>
      </c>
      <c r="F86" s="121" t="s">
        <v>450</v>
      </c>
      <c r="G86" s="150" t="s">
        <v>514</v>
      </c>
      <c r="H86" s="163" t="s">
        <v>817</v>
      </c>
      <c r="I86" s="142"/>
      <c r="J86" s="142"/>
      <c r="K86" s="124"/>
      <c r="L86" s="124"/>
      <c r="M86" s="124"/>
      <c r="N86" s="124"/>
      <c r="O86" s="124"/>
      <c r="P86" s="124"/>
      <c r="Q86" s="142"/>
      <c r="R86" s="126"/>
      <c r="S86" s="142"/>
      <c r="T86" s="142"/>
      <c r="U86" s="124"/>
      <c r="V86" s="124"/>
      <c r="W86" s="124"/>
      <c r="X86" s="124"/>
      <c r="Y86" s="124"/>
      <c r="Z86" s="124"/>
      <c r="AA86" s="142"/>
      <c r="AB86" s="126"/>
      <c r="AC86" s="127">
        <f>SUM(I86,K86,M86,O86,Q86)</f>
        <v>0</v>
      </c>
      <c r="AD86" s="143" t="s">
        <v>13</v>
      </c>
      <c r="AE86" s="143" t="s">
        <v>304</v>
      </c>
      <c r="AF86" s="129"/>
      <c r="AG86" s="129"/>
      <c r="AH86" s="144"/>
      <c r="AI86" s="131">
        <f t="shared" si="14"/>
        <v>3</v>
      </c>
      <c r="AJ86" s="132" t="str">
        <f t="shared" si="15"/>
        <v>TN</v>
      </c>
      <c r="AK86" s="133"/>
      <c r="AL86" s="134" t="str">
        <f t="shared" si="9"/>
        <v>TN</v>
      </c>
      <c r="AM86" s="119">
        <v>95</v>
      </c>
      <c r="AN86" s="135">
        <f t="shared" si="10"/>
        <v>1</v>
      </c>
      <c r="AO86" s="135" t="str">
        <f t="shared" si="11"/>
        <v>113</v>
      </c>
      <c r="AP86" s="135" t="str">
        <f t="shared" si="12"/>
        <v>11</v>
      </c>
      <c r="AQ86" s="135" t="str">
        <f t="shared" si="13"/>
        <v>1</v>
      </c>
      <c r="AR86" s="146"/>
      <c r="AS86" s="137">
        <v>3</v>
      </c>
      <c r="AT86" s="145"/>
      <c r="AU86" s="145"/>
    </row>
    <row r="87" spans="1:76" s="4" customFormat="1" ht="21.95" customHeight="1" x14ac:dyDescent="0.25">
      <c r="A87" s="42"/>
      <c r="B87" s="43"/>
      <c r="C87" s="50" t="s">
        <v>1614</v>
      </c>
      <c r="D87" s="119">
        <f>IF(AND(AS87=AS86,AL87=AL86),IF(AL87="TN",IF(AS86=3,IF(D86&lt;'Phan phong'!$I$9,D86+1,1),IF(D86&lt;'Phan phong'!$I$10,D86+1,1)),IF(AS86=3,IF(D86&lt;'Phan phong'!$P$9,D86+1,1),IF(D86&lt;'Phan phong'!$P$10,D86+1,1))),1)</f>
        <v>25</v>
      </c>
      <c r="E87" s="120">
        <v>290085</v>
      </c>
      <c r="F87" s="121" t="s">
        <v>432</v>
      </c>
      <c r="G87" s="150" t="s">
        <v>1977</v>
      </c>
      <c r="H87" s="151"/>
      <c r="I87" s="142"/>
      <c r="J87" s="142"/>
      <c r="K87" s="124"/>
      <c r="L87" s="124"/>
      <c r="M87" s="124"/>
      <c r="N87" s="124"/>
      <c r="O87" s="124"/>
      <c r="P87" s="124"/>
      <c r="Q87" s="142"/>
      <c r="R87" s="152"/>
      <c r="S87" s="142"/>
      <c r="T87" s="142"/>
      <c r="U87" s="124"/>
      <c r="V87" s="124"/>
      <c r="W87" s="124"/>
      <c r="X87" s="124"/>
      <c r="Y87" s="124"/>
      <c r="Z87" s="124"/>
      <c r="AA87" s="142"/>
      <c r="AB87" s="152"/>
      <c r="AC87" s="127"/>
      <c r="AD87" s="128" t="s">
        <v>2</v>
      </c>
      <c r="AE87" s="128" t="s">
        <v>163</v>
      </c>
      <c r="AF87" s="129"/>
      <c r="AG87" s="129"/>
      <c r="AH87" s="153"/>
      <c r="AI87" s="131">
        <f t="shared" si="14"/>
        <v>3</v>
      </c>
      <c r="AJ87" s="132" t="str">
        <f t="shared" si="15"/>
        <v>TN</v>
      </c>
      <c r="AK87" s="154"/>
      <c r="AL87" s="134" t="str">
        <f t="shared" si="9"/>
        <v>TN</v>
      </c>
      <c r="AM87" s="119">
        <v>764</v>
      </c>
      <c r="AN87" s="135">
        <f t="shared" si="10"/>
        <v>0</v>
      </c>
      <c r="AO87" s="135" t="str">
        <f t="shared" si="11"/>
        <v>102</v>
      </c>
      <c r="AP87" s="135" t="str">
        <f t="shared" si="12"/>
        <v>10</v>
      </c>
      <c r="AQ87" s="135" t="str">
        <f t="shared" si="13"/>
        <v>0</v>
      </c>
      <c r="AR87" s="155"/>
      <c r="AS87" s="137">
        <v>3</v>
      </c>
      <c r="AT87" s="156"/>
      <c r="AU87" s="145"/>
    </row>
    <row r="88" spans="1:76" s="4" customFormat="1" ht="21.95" customHeight="1" x14ac:dyDescent="0.25">
      <c r="A88" s="42"/>
      <c r="B88" s="43"/>
      <c r="C88" s="50" t="s">
        <v>1644</v>
      </c>
      <c r="D88" s="119">
        <f>IF(AND(AS88=AS87,AL88=AL87),IF(AL88="TN",IF(AS87=3,IF(D87&lt;'Phan phong'!$I$9,D87+1,1),IF(D87&lt;'Phan phong'!$I$10,D87+1,1)),IF(AS87=3,IF(D87&lt;'Phan phong'!$P$9,D87+1,1),IF(D87&lt;'Phan phong'!$P$10,D87+1,1))),1)</f>
        <v>26</v>
      </c>
      <c r="E88" s="138">
        <v>290086</v>
      </c>
      <c r="F88" s="121" t="s">
        <v>348</v>
      </c>
      <c r="G88" s="150" t="s">
        <v>1977</v>
      </c>
      <c r="H88" s="151"/>
      <c r="I88" s="142"/>
      <c r="J88" s="142"/>
      <c r="K88" s="124"/>
      <c r="L88" s="124"/>
      <c r="M88" s="124"/>
      <c r="N88" s="124"/>
      <c r="O88" s="124"/>
      <c r="P88" s="124"/>
      <c r="Q88" s="142"/>
      <c r="R88" s="152"/>
      <c r="S88" s="142"/>
      <c r="T88" s="142"/>
      <c r="U88" s="124"/>
      <c r="V88" s="124"/>
      <c r="W88" s="124"/>
      <c r="X88" s="124"/>
      <c r="Y88" s="124"/>
      <c r="Z88" s="124"/>
      <c r="AA88" s="142"/>
      <c r="AB88" s="152"/>
      <c r="AC88" s="127"/>
      <c r="AD88" s="128" t="s">
        <v>2</v>
      </c>
      <c r="AE88" s="128" t="s">
        <v>163</v>
      </c>
      <c r="AF88" s="129"/>
      <c r="AG88" s="129"/>
      <c r="AH88" s="153"/>
      <c r="AI88" s="131">
        <f t="shared" si="14"/>
        <v>3</v>
      </c>
      <c r="AJ88" s="132" t="str">
        <f t="shared" si="15"/>
        <v>TN</v>
      </c>
      <c r="AK88" s="154"/>
      <c r="AL88" s="134" t="str">
        <f t="shared" si="9"/>
        <v>TN</v>
      </c>
      <c r="AM88" s="119">
        <v>794</v>
      </c>
      <c r="AN88" s="135">
        <f t="shared" si="10"/>
        <v>0</v>
      </c>
      <c r="AO88" s="135" t="str">
        <f t="shared" si="11"/>
        <v>102</v>
      </c>
      <c r="AP88" s="135" t="str">
        <f t="shared" si="12"/>
        <v>10</v>
      </c>
      <c r="AQ88" s="135" t="str">
        <f t="shared" si="13"/>
        <v>0</v>
      </c>
      <c r="AR88" s="155"/>
      <c r="AS88" s="137">
        <v>3</v>
      </c>
      <c r="AT88" s="156"/>
      <c r="AU88" s="145"/>
    </row>
    <row r="89" spans="1:76" s="4" customFormat="1" ht="21.95" customHeight="1" x14ac:dyDescent="0.2">
      <c r="A89" s="43">
        <v>10</v>
      </c>
      <c r="B89" s="44">
        <v>5</v>
      </c>
      <c r="C89" s="50" t="s">
        <v>1679</v>
      </c>
      <c r="D89" s="119">
        <f>IF(AND(AS89=AS88,AL89=AL88),IF(AL89="TN",IF(AS88=3,IF(D88&lt;'Phan phong'!$I$9,D88+1,1),IF(D88&lt;'Phan phong'!$I$10,D88+1,1)),IF(AS88=3,IF(D88&lt;'Phan phong'!$P$9,D88+1,1),IF(D88&lt;'Phan phong'!$P$10,D88+1,1))),1)</f>
        <v>27</v>
      </c>
      <c r="E89" s="120">
        <v>290087</v>
      </c>
      <c r="F89" s="121" t="s">
        <v>1375</v>
      </c>
      <c r="G89" s="122" t="s">
        <v>508</v>
      </c>
      <c r="H89" s="174">
        <v>37201</v>
      </c>
      <c r="I89" s="175"/>
      <c r="J89" s="175"/>
      <c r="K89" s="175"/>
      <c r="L89" s="175"/>
      <c r="M89" s="175"/>
      <c r="N89" s="175"/>
      <c r="O89" s="175"/>
      <c r="P89" s="175"/>
      <c r="Q89" s="176"/>
      <c r="R89" s="126"/>
      <c r="S89" s="175"/>
      <c r="T89" s="175"/>
      <c r="U89" s="175"/>
      <c r="V89" s="175"/>
      <c r="W89" s="175"/>
      <c r="X89" s="175"/>
      <c r="Y89" s="175"/>
      <c r="Z89" s="175"/>
      <c r="AA89" s="176"/>
      <c r="AB89" s="126"/>
      <c r="AC89" s="127">
        <f>SUM(I89,K89,M89,O89,Q89)</f>
        <v>0</v>
      </c>
      <c r="AD89" s="128" t="s">
        <v>4</v>
      </c>
      <c r="AE89" s="128" t="s">
        <v>272</v>
      </c>
      <c r="AF89" s="177"/>
      <c r="AG89" s="177"/>
      <c r="AH89" s="171"/>
      <c r="AI89" s="131">
        <f t="shared" si="14"/>
        <v>3</v>
      </c>
      <c r="AJ89" s="132" t="str">
        <f t="shared" si="15"/>
        <v>XH</v>
      </c>
      <c r="AK89" s="178" t="s">
        <v>163</v>
      </c>
      <c r="AL89" s="134" t="str">
        <f t="shared" si="9"/>
        <v>TN</v>
      </c>
      <c r="AM89" s="119">
        <v>829</v>
      </c>
      <c r="AN89" s="135">
        <f t="shared" si="10"/>
        <v>0</v>
      </c>
      <c r="AO89" s="135" t="str">
        <f t="shared" si="11"/>
        <v>103</v>
      </c>
      <c r="AP89" s="135" t="str">
        <f t="shared" si="12"/>
        <v>10</v>
      </c>
      <c r="AQ89" s="135" t="str">
        <f t="shared" si="13"/>
        <v>0</v>
      </c>
      <c r="AR89" s="146"/>
      <c r="AS89" s="137">
        <v>3</v>
      </c>
      <c r="AT89" s="137"/>
      <c r="AU89" s="161"/>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row>
    <row r="90" spans="1:76" s="4" customFormat="1" ht="21.95" customHeight="1" x14ac:dyDescent="0.25">
      <c r="A90" s="42"/>
      <c r="B90" s="43"/>
      <c r="C90" s="50" t="s">
        <v>1631</v>
      </c>
      <c r="D90" s="119">
        <f>IF(AND(AS90=AS89,AL90=AL89),IF(AL90="TN",IF(AS89=3,IF(D89&lt;'Phan phong'!$I$9,D89+1,1),IF(D89&lt;'Phan phong'!$I$10,D89+1,1)),IF(AS89=3,IF(D89&lt;'Phan phong'!$P$9,D89+1,1),IF(D89&lt;'Phan phong'!$P$10,D89+1,1))),1)</f>
        <v>28</v>
      </c>
      <c r="E90" s="138">
        <v>290088</v>
      </c>
      <c r="F90" s="121" t="s">
        <v>392</v>
      </c>
      <c r="G90" s="150" t="s">
        <v>508</v>
      </c>
      <c r="H90" s="151"/>
      <c r="I90" s="142"/>
      <c r="J90" s="142"/>
      <c r="K90" s="124"/>
      <c r="L90" s="124"/>
      <c r="M90" s="124"/>
      <c r="N90" s="124"/>
      <c r="O90" s="124"/>
      <c r="P90" s="124"/>
      <c r="Q90" s="142"/>
      <c r="R90" s="152"/>
      <c r="S90" s="142"/>
      <c r="T90" s="142"/>
      <c r="U90" s="124"/>
      <c r="V90" s="124"/>
      <c r="W90" s="124"/>
      <c r="X90" s="124"/>
      <c r="Y90" s="124"/>
      <c r="Z90" s="124"/>
      <c r="AA90" s="142"/>
      <c r="AB90" s="152"/>
      <c r="AC90" s="127"/>
      <c r="AD90" s="128" t="s">
        <v>2</v>
      </c>
      <c r="AE90" s="128" t="s">
        <v>163</v>
      </c>
      <c r="AF90" s="129"/>
      <c r="AG90" s="129"/>
      <c r="AH90" s="153"/>
      <c r="AI90" s="131">
        <f t="shared" si="14"/>
        <v>3</v>
      </c>
      <c r="AJ90" s="132" t="str">
        <f t="shared" si="15"/>
        <v>TN</v>
      </c>
      <c r="AK90" s="154"/>
      <c r="AL90" s="134" t="str">
        <f t="shared" si="9"/>
        <v>TN</v>
      </c>
      <c r="AM90" s="119">
        <v>781</v>
      </c>
      <c r="AN90" s="135">
        <f t="shared" si="10"/>
        <v>0</v>
      </c>
      <c r="AO90" s="135" t="str">
        <f t="shared" si="11"/>
        <v>102</v>
      </c>
      <c r="AP90" s="135" t="str">
        <f t="shared" si="12"/>
        <v>10</v>
      </c>
      <c r="AQ90" s="135" t="str">
        <f t="shared" si="13"/>
        <v>0</v>
      </c>
      <c r="AR90" s="155"/>
      <c r="AS90" s="137">
        <v>3</v>
      </c>
      <c r="AT90" s="156"/>
      <c r="AU90" s="145"/>
    </row>
    <row r="91" spans="1:76" s="4" customFormat="1" ht="21.95" customHeight="1" x14ac:dyDescent="0.2">
      <c r="A91" s="43">
        <v>14</v>
      </c>
      <c r="B91" s="43">
        <v>9</v>
      </c>
      <c r="C91" s="15" t="s">
        <v>1076</v>
      </c>
      <c r="D91" s="119">
        <f>IF(AND(AS91=AS90,AL91=AL90),IF(AL91="TN",IF(AS90=3,IF(D90&lt;'Phan phong'!$I$9,D90+1,1),IF(D90&lt;'Phan phong'!$I$10,D90+1,1)),IF(AS90=3,IF(D90&lt;'Phan phong'!$P$9,D90+1,1),IF(D90&lt;'Phan phong'!$P$10,D90+1,1))),1)</f>
        <v>29</v>
      </c>
      <c r="E91" s="120">
        <v>290089</v>
      </c>
      <c r="F91" s="121" t="s">
        <v>380</v>
      </c>
      <c r="G91" s="150" t="s">
        <v>508</v>
      </c>
      <c r="H91" s="163" t="s">
        <v>752</v>
      </c>
      <c r="I91" s="142"/>
      <c r="J91" s="142"/>
      <c r="K91" s="124"/>
      <c r="L91" s="124"/>
      <c r="M91" s="124"/>
      <c r="N91" s="124"/>
      <c r="O91" s="124"/>
      <c r="P91" s="124"/>
      <c r="Q91" s="142"/>
      <c r="R91" s="126"/>
      <c r="S91" s="142"/>
      <c r="T91" s="142"/>
      <c r="U91" s="124"/>
      <c r="V91" s="124"/>
      <c r="W91" s="124"/>
      <c r="X91" s="124"/>
      <c r="Y91" s="124"/>
      <c r="Z91" s="124"/>
      <c r="AA91" s="142"/>
      <c r="AB91" s="126"/>
      <c r="AC91" s="127">
        <f>SUM(I91,K91,M91,O91,Q91)</f>
        <v>0</v>
      </c>
      <c r="AD91" s="143" t="s">
        <v>13</v>
      </c>
      <c r="AE91" s="143" t="s">
        <v>1282</v>
      </c>
      <c r="AF91" s="129"/>
      <c r="AG91" s="129"/>
      <c r="AH91" s="144"/>
      <c r="AI91" s="131">
        <f t="shared" si="14"/>
        <v>3</v>
      </c>
      <c r="AJ91" s="132" t="str">
        <f t="shared" si="15"/>
        <v>TN</v>
      </c>
      <c r="AK91" s="133"/>
      <c r="AL91" s="134" t="str">
        <f t="shared" si="9"/>
        <v>TN</v>
      </c>
      <c r="AM91" s="119">
        <v>98</v>
      </c>
      <c r="AN91" s="135">
        <f t="shared" si="10"/>
        <v>1</v>
      </c>
      <c r="AO91" s="135" t="str">
        <f t="shared" si="11"/>
        <v>113</v>
      </c>
      <c r="AP91" s="135" t="str">
        <f t="shared" si="12"/>
        <v>11</v>
      </c>
      <c r="AQ91" s="135" t="str">
        <f t="shared" si="13"/>
        <v>1</v>
      </c>
      <c r="AR91" s="146"/>
      <c r="AS91" s="137">
        <v>3</v>
      </c>
      <c r="AT91" s="170"/>
      <c r="AU91" s="170"/>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row>
    <row r="92" spans="1:76" s="4" customFormat="1" ht="21.95" customHeight="1" x14ac:dyDescent="0.25">
      <c r="A92" s="43">
        <v>7</v>
      </c>
      <c r="B92" s="43">
        <v>7</v>
      </c>
      <c r="C92" s="15" t="s">
        <v>1085</v>
      </c>
      <c r="D92" s="119">
        <f>IF(AND(AS92=AS91,AL92=AL91),IF(AL92="TN",IF(AS91=3,IF(D91&lt;'Phan phong'!$I$9,D91+1,1),IF(D91&lt;'Phan phong'!$I$10,D91+1,1)),IF(AS91=3,IF(D91&lt;'Phan phong'!$P$9,D91+1,1),IF(D91&lt;'Phan phong'!$P$10,D91+1,1))),1)</f>
        <v>30</v>
      </c>
      <c r="E92" s="138">
        <v>290090</v>
      </c>
      <c r="F92" s="121" t="s">
        <v>531</v>
      </c>
      <c r="G92" s="150" t="s">
        <v>508</v>
      </c>
      <c r="H92" s="163" t="s">
        <v>817</v>
      </c>
      <c r="I92" s="142"/>
      <c r="J92" s="142"/>
      <c r="K92" s="124"/>
      <c r="L92" s="124"/>
      <c r="M92" s="124"/>
      <c r="N92" s="124"/>
      <c r="O92" s="124"/>
      <c r="P92" s="124"/>
      <c r="Q92" s="142"/>
      <c r="R92" s="152"/>
      <c r="S92" s="142"/>
      <c r="T92" s="142"/>
      <c r="U92" s="124"/>
      <c r="V92" s="124"/>
      <c r="W92" s="124"/>
      <c r="X92" s="124"/>
      <c r="Y92" s="124"/>
      <c r="Z92" s="124"/>
      <c r="AA92" s="142"/>
      <c r="AB92" s="152"/>
      <c r="AC92" s="127">
        <f>SUM(I92,K92,M92,O92,Q92)</f>
        <v>0</v>
      </c>
      <c r="AD92" s="143" t="s">
        <v>14</v>
      </c>
      <c r="AE92" s="143" t="s">
        <v>1282</v>
      </c>
      <c r="AF92" s="129"/>
      <c r="AG92" s="129"/>
      <c r="AH92" s="164"/>
      <c r="AI92" s="131">
        <f t="shared" si="14"/>
        <v>3</v>
      </c>
      <c r="AJ92" s="132" t="str">
        <f t="shared" si="15"/>
        <v>TN</v>
      </c>
      <c r="AK92" s="133"/>
      <c r="AL92" s="134" t="str">
        <f t="shared" si="9"/>
        <v>TN</v>
      </c>
      <c r="AM92" s="119">
        <v>133</v>
      </c>
      <c r="AN92" s="135">
        <f t="shared" si="10"/>
        <v>1</v>
      </c>
      <c r="AO92" s="135" t="str">
        <f t="shared" si="11"/>
        <v>114</v>
      </c>
      <c r="AP92" s="135" t="str">
        <f t="shared" si="12"/>
        <v>11</v>
      </c>
      <c r="AQ92" s="135" t="str">
        <f t="shared" si="13"/>
        <v>1</v>
      </c>
      <c r="AR92" s="136"/>
      <c r="AS92" s="137">
        <v>3</v>
      </c>
      <c r="AT92" s="161"/>
      <c r="AU92" s="161"/>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row>
    <row r="93" spans="1:76" s="4" customFormat="1" ht="21.95" customHeight="1" x14ac:dyDescent="0.25">
      <c r="A93" s="43">
        <v>5</v>
      </c>
      <c r="B93" s="44">
        <v>19</v>
      </c>
      <c r="C93" s="50" t="s">
        <v>1919</v>
      </c>
      <c r="D93" s="119">
        <f>IF(AND(AS93=AS92,AL93=AL92),IF(AL93="TN",IF(AS92=3,IF(D92&lt;'Phan phong'!$I$9,D92+1,1),IF(D92&lt;'Phan phong'!$I$10,D92+1,1)),IF(AS92=3,IF(D92&lt;'Phan phong'!$P$9,D92+1,1),IF(D92&lt;'Phan phong'!$P$10,D92+1,1))),1)</f>
        <v>1</v>
      </c>
      <c r="E93" s="120">
        <v>290091</v>
      </c>
      <c r="F93" s="121" t="s">
        <v>2088</v>
      </c>
      <c r="G93" s="122" t="s">
        <v>508</v>
      </c>
      <c r="H93" s="123">
        <v>36949</v>
      </c>
      <c r="I93" s="124"/>
      <c r="J93" s="124"/>
      <c r="K93" s="124"/>
      <c r="L93" s="124"/>
      <c r="M93" s="124"/>
      <c r="N93" s="124"/>
      <c r="O93" s="124"/>
      <c r="P93" s="124"/>
      <c r="Q93" s="125"/>
      <c r="R93" s="126"/>
      <c r="S93" s="124"/>
      <c r="T93" s="124"/>
      <c r="U93" s="124"/>
      <c r="V93" s="124"/>
      <c r="W93" s="124"/>
      <c r="X93" s="124"/>
      <c r="Y93" s="124"/>
      <c r="Z93" s="124"/>
      <c r="AA93" s="125"/>
      <c r="AB93" s="126"/>
      <c r="AC93" s="127">
        <f>SUM(I93,K93,M93,O93)</f>
        <v>0</v>
      </c>
      <c r="AD93" s="128" t="s">
        <v>164</v>
      </c>
      <c r="AE93" s="128" t="s">
        <v>163</v>
      </c>
      <c r="AF93" s="129"/>
      <c r="AG93" s="129"/>
      <c r="AH93" s="130"/>
      <c r="AI93" s="131">
        <f t="shared" si="14"/>
        <v>4</v>
      </c>
      <c r="AJ93" s="132" t="str">
        <f t="shared" si="15"/>
        <v>TN</v>
      </c>
      <c r="AK93" s="133"/>
      <c r="AL93" s="134" t="str">
        <f t="shared" si="9"/>
        <v>TN</v>
      </c>
      <c r="AM93" s="119">
        <v>1077</v>
      </c>
      <c r="AN93" s="135">
        <f t="shared" si="10"/>
        <v>0</v>
      </c>
      <c r="AO93" s="135" t="str">
        <f t="shared" si="11"/>
        <v>109</v>
      </c>
      <c r="AP93" s="135" t="str">
        <f t="shared" si="12"/>
        <v>10</v>
      </c>
      <c r="AQ93" s="135" t="str">
        <f t="shared" si="13"/>
        <v>0</v>
      </c>
      <c r="AR93" s="136"/>
      <c r="AS93" s="137">
        <v>3</v>
      </c>
      <c r="AT93" s="161"/>
      <c r="AU93" s="161"/>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row>
    <row r="94" spans="1:76" s="4" customFormat="1" ht="21.95" customHeight="1" x14ac:dyDescent="0.25">
      <c r="A94" s="43">
        <v>13</v>
      </c>
      <c r="B94" s="43">
        <v>2</v>
      </c>
      <c r="C94" s="15" t="s">
        <v>1063</v>
      </c>
      <c r="D94" s="119">
        <f>IF(AND(AS94=AS93,AL94=AL93),IF(AL94="TN",IF(AS93=3,IF(D93&lt;'Phan phong'!$I$9,D93+1,1),IF(D93&lt;'Phan phong'!$I$10,D93+1,1)),IF(AS93=3,IF(D93&lt;'Phan phong'!$P$9,D93+1,1),IF(D93&lt;'Phan phong'!$P$10,D93+1,1))),1)</f>
        <v>2</v>
      </c>
      <c r="E94" s="138">
        <v>290092</v>
      </c>
      <c r="F94" s="121" t="s">
        <v>326</v>
      </c>
      <c r="G94" s="150" t="s">
        <v>508</v>
      </c>
      <c r="H94" s="163" t="s">
        <v>802</v>
      </c>
      <c r="I94" s="142"/>
      <c r="J94" s="142"/>
      <c r="K94" s="124"/>
      <c r="L94" s="124"/>
      <c r="M94" s="124"/>
      <c r="N94" s="124"/>
      <c r="O94" s="124"/>
      <c r="P94" s="124"/>
      <c r="Q94" s="142"/>
      <c r="R94" s="152"/>
      <c r="S94" s="142"/>
      <c r="T94" s="142"/>
      <c r="U94" s="124"/>
      <c r="V94" s="124"/>
      <c r="W94" s="124"/>
      <c r="X94" s="124"/>
      <c r="Y94" s="124"/>
      <c r="Z94" s="124"/>
      <c r="AA94" s="142"/>
      <c r="AB94" s="152"/>
      <c r="AC94" s="127">
        <f>SUM(I94,K94,M94,O94,Q94)</f>
        <v>0</v>
      </c>
      <c r="AD94" s="143" t="s">
        <v>13</v>
      </c>
      <c r="AE94" s="143" t="s">
        <v>304</v>
      </c>
      <c r="AF94" s="129"/>
      <c r="AG94" s="129"/>
      <c r="AH94" s="164"/>
      <c r="AI94" s="131">
        <f t="shared" si="14"/>
        <v>4</v>
      </c>
      <c r="AJ94" s="132" t="str">
        <f t="shared" si="15"/>
        <v>TN</v>
      </c>
      <c r="AK94" s="133"/>
      <c r="AL94" s="134" t="str">
        <f t="shared" si="9"/>
        <v>TN</v>
      </c>
      <c r="AM94" s="119">
        <v>97</v>
      </c>
      <c r="AN94" s="135">
        <f t="shared" si="10"/>
        <v>1</v>
      </c>
      <c r="AO94" s="135" t="str">
        <f t="shared" si="11"/>
        <v>113</v>
      </c>
      <c r="AP94" s="135" t="str">
        <f t="shared" si="12"/>
        <v>11</v>
      </c>
      <c r="AQ94" s="135" t="str">
        <f t="shared" si="13"/>
        <v>1</v>
      </c>
      <c r="AR94" s="136"/>
      <c r="AS94" s="137">
        <v>3</v>
      </c>
      <c r="AT94" s="161"/>
      <c r="AU94" s="137"/>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row>
    <row r="95" spans="1:76" s="4" customFormat="1" ht="21.95" customHeight="1" x14ac:dyDescent="0.25">
      <c r="A95" s="43">
        <v>41</v>
      </c>
      <c r="B95" s="44">
        <v>27</v>
      </c>
      <c r="C95" s="50" t="s">
        <v>1789</v>
      </c>
      <c r="D95" s="119">
        <f>IF(AND(AS95=AS94,AL95=AL94),IF(AL95="TN",IF(AS94=3,IF(D94&lt;'Phan phong'!$I$9,D94+1,1),IF(D94&lt;'Phan phong'!$I$10,D94+1,1)),IF(AS94=3,IF(D94&lt;'Phan phong'!$P$9,D94+1,1),IF(D94&lt;'Phan phong'!$P$10,D94+1,1))),1)</f>
        <v>3</v>
      </c>
      <c r="E95" s="120">
        <v>290093</v>
      </c>
      <c r="F95" s="121" t="s">
        <v>513</v>
      </c>
      <c r="G95" s="122" t="s">
        <v>2041</v>
      </c>
      <c r="H95" s="123">
        <v>36841</v>
      </c>
      <c r="I95" s="124"/>
      <c r="J95" s="124"/>
      <c r="K95" s="124"/>
      <c r="L95" s="124"/>
      <c r="M95" s="124"/>
      <c r="N95" s="124"/>
      <c r="O95" s="124"/>
      <c r="P95" s="124"/>
      <c r="Q95" s="125"/>
      <c r="R95" s="126"/>
      <c r="S95" s="124"/>
      <c r="T95" s="124"/>
      <c r="U95" s="124"/>
      <c r="V95" s="124"/>
      <c r="W95" s="124"/>
      <c r="X95" s="124"/>
      <c r="Y95" s="124"/>
      <c r="Z95" s="124"/>
      <c r="AA95" s="125"/>
      <c r="AB95" s="126"/>
      <c r="AC95" s="127">
        <f>SUM(I95,K95,M95,O95)</f>
        <v>0</v>
      </c>
      <c r="AD95" s="128" t="s">
        <v>7</v>
      </c>
      <c r="AE95" s="128" t="s">
        <v>272</v>
      </c>
      <c r="AF95" s="129"/>
      <c r="AG95" s="129"/>
      <c r="AH95" s="130"/>
      <c r="AI95" s="131">
        <f t="shared" si="14"/>
        <v>4</v>
      </c>
      <c r="AJ95" s="132" t="str">
        <f t="shared" si="15"/>
        <v>XH</v>
      </c>
      <c r="AK95" s="133" t="s">
        <v>163</v>
      </c>
      <c r="AL95" s="134" t="str">
        <f t="shared" si="9"/>
        <v>TN</v>
      </c>
      <c r="AM95" s="119">
        <v>940</v>
      </c>
      <c r="AN95" s="135">
        <f t="shared" si="10"/>
        <v>0</v>
      </c>
      <c r="AO95" s="135" t="str">
        <f t="shared" si="11"/>
        <v>106</v>
      </c>
      <c r="AP95" s="135" t="str">
        <f t="shared" si="12"/>
        <v>10</v>
      </c>
      <c r="AQ95" s="135" t="str">
        <f t="shared" si="13"/>
        <v>0</v>
      </c>
      <c r="AR95" s="136"/>
      <c r="AS95" s="137">
        <v>3</v>
      </c>
      <c r="AT95" s="137"/>
      <c r="AU95" s="161"/>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row>
    <row r="96" spans="1:76" s="4" customFormat="1" ht="21.95" customHeight="1" x14ac:dyDescent="0.25">
      <c r="A96" s="43">
        <v>32</v>
      </c>
      <c r="B96" s="43">
        <v>13</v>
      </c>
      <c r="C96" s="15" t="s">
        <v>958</v>
      </c>
      <c r="D96" s="119">
        <f>IF(AND(AS96=AS95,AL96=AL95),IF(AL96="TN",IF(AS95=3,IF(D95&lt;'Phan phong'!$I$9,D95+1,1),IF(D95&lt;'Phan phong'!$I$10,D95+1,1)),IF(AS95=3,IF(D95&lt;'Phan phong'!$P$9,D95+1,1),IF(D95&lt;'Phan phong'!$P$10,D95+1,1))),1)</f>
        <v>4</v>
      </c>
      <c r="E96" s="138">
        <v>290094</v>
      </c>
      <c r="F96" s="121" t="s">
        <v>380</v>
      </c>
      <c r="G96" s="150" t="s">
        <v>403</v>
      </c>
      <c r="H96" s="163" t="s">
        <v>717</v>
      </c>
      <c r="I96" s="142"/>
      <c r="J96" s="142"/>
      <c r="K96" s="124"/>
      <c r="L96" s="124"/>
      <c r="M96" s="124"/>
      <c r="N96" s="124"/>
      <c r="O96" s="124"/>
      <c r="P96" s="124"/>
      <c r="Q96" s="142"/>
      <c r="R96" s="147"/>
      <c r="S96" s="142"/>
      <c r="T96" s="142"/>
      <c r="U96" s="124"/>
      <c r="V96" s="124"/>
      <c r="W96" s="124"/>
      <c r="X96" s="124"/>
      <c r="Y96" s="124"/>
      <c r="Z96" s="124"/>
      <c r="AA96" s="142"/>
      <c r="AB96" s="147"/>
      <c r="AC96" s="127">
        <f>SUM(I96,K96,M96,O96,Q96)</f>
        <v>0</v>
      </c>
      <c r="AD96" s="143" t="s">
        <v>11</v>
      </c>
      <c r="AE96" s="143" t="s">
        <v>1282</v>
      </c>
      <c r="AF96" s="129"/>
      <c r="AG96" s="129"/>
      <c r="AH96" s="144"/>
      <c r="AI96" s="131">
        <f t="shared" si="14"/>
        <v>4</v>
      </c>
      <c r="AJ96" s="132" t="str">
        <f t="shared" si="15"/>
        <v>TN</v>
      </c>
      <c r="AK96" s="133"/>
      <c r="AL96" s="134" t="str">
        <f t="shared" si="9"/>
        <v>TN</v>
      </c>
      <c r="AM96" s="119">
        <v>51</v>
      </c>
      <c r="AN96" s="135">
        <f t="shared" si="10"/>
        <v>1</v>
      </c>
      <c r="AO96" s="135" t="str">
        <f t="shared" si="11"/>
        <v>112</v>
      </c>
      <c r="AP96" s="135" t="str">
        <f t="shared" si="12"/>
        <v>11</v>
      </c>
      <c r="AQ96" s="135" t="str">
        <f t="shared" si="13"/>
        <v>1</v>
      </c>
      <c r="AR96" s="179"/>
      <c r="AS96" s="137">
        <v>3</v>
      </c>
      <c r="AT96" s="149"/>
      <c r="AU96" s="149"/>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row>
    <row r="97" spans="1:76" s="4" customFormat="1" ht="21.95" customHeight="1" x14ac:dyDescent="0.2">
      <c r="A97" s="43">
        <v>15</v>
      </c>
      <c r="B97" s="43">
        <v>2</v>
      </c>
      <c r="C97" s="15" t="s">
        <v>1043</v>
      </c>
      <c r="D97" s="119">
        <f>IF(AND(AS97=AS96,AL97=AL96),IF(AL97="TN",IF(AS96=3,IF(D96&lt;'Phan phong'!$I$9,D96+1,1),IF(D96&lt;'Phan phong'!$I$10,D96+1,1)),IF(AS96=3,IF(D96&lt;'Phan phong'!$P$9,D96+1,1),IF(D96&lt;'Phan phong'!$P$10,D96+1,1))),1)</f>
        <v>5</v>
      </c>
      <c r="E97" s="120">
        <v>290095</v>
      </c>
      <c r="F97" s="121" t="s">
        <v>332</v>
      </c>
      <c r="G97" s="150" t="s">
        <v>437</v>
      </c>
      <c r="H97" s="163" t="s">
        <v>790</v>
      </c>
      <c r="I97" s="142"/>
      <c r="J97" s="142"/>
      <c r="K97" s="124"/>
      <c r="L97" s="124"/>
      <c r="M97" s="124"/>
      <c r="N97" s="124"/>
      <c r="O97" s="124"/>
      <c r="P97" s="124"/>
      <c r="Q97" s="142"/>
      <c r="R97" s="126"/>
      <c r="S97" s="142"/>
      <c r="T97" s="142"/>
      <c r="U97" s="124"/>
      <c r="V97" s="124"/>
      <c r="W97" s="124"/>
      <c r="X97" s="124"/>
      <c r="Y97" s="124"/>
      <c r="Z97" s="124"/>
      <c r="AA97" s="142"/>
      <c r="AB97" s="126"/>
      <c r="AC97" s="127">
        <f>SUM(I97,K97,M97,O97,Q97)</f>
        <v>0</v>
      </c>
      <c r="AD97" s="143" t="s">
        <v>13</v>
      </c>
      <c r="AE97" s="143" t="s">
        <v>1282</v>
      </c>
      <c r="AF97" s="129"/>
      <c r="AG97" s="129"/>
      <c r="AH97" s="144"/>
      <c r="AI97" s="131">
        <f t="shared" si="14"/>
        <v>4</v>
      </c>
      <c r="AJ97" s="132" t="str">
        <f t="shared" si="15"/>
        <v>TN</v>
      </c>
      <c r="AK97" s="133"/>
      <c r="AL97" s="134" t="str">
        <f t="shared" si="9"/>
        <v>TN</v>
      </c>
      <c r="AM97" s="119">
        <v>99</v>
      </c>
      <c r="AN97" s="135">
        <f t="shared" si="10"/>
        <v>1</v>
      </c>
      <c r="AO97" s="135" t="str">
        <f t="shared" si="11"/>
        <v>113</v>
      </c>
      <c r="AP97" s="135" t="str">
        <f t="shared" si="12"/>
        <v>11</v>
      </c>
      <c r="AQ97" s="135" t="str">
        <f t="shared" si="13"/>
        <v>1</v>
      </c>
      <c r="AR97" s="146"/>
      <c r="AS97" s="137">
        <v>3</v>
      </c>
      <c r="AT97" s="145"/>
      <c r="AU97" s="170"/>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row>
    <row r="98" spans="1:76" s="4" customFormat="1" ht="21.95" customHeight="1" x14ac:dyDescent="0.25">
      <c r="A98" s="43">
        <v>32</v>
      </c>
      <c r="B98" s="44">
        <v>14</v>
      </c>
      <c r="C98" s="50" t="s">
        <v>1820</v>
      </c>
      <c r="D98" s="119">
        <f>IF(AND(AS98=AS97,AL98=AL97),IF(AL98="TN",IF(AS97=3,IF(D97&lt;'Phan phong'!$I$9,D97+1,1),IF(D97&lt;'Phan phong'!$I$10,D97+1,1)),IF(AS97=3,IF(D97&lt;'Phan phong'!$P$9,D97+1,1),IF(D97&lt;'Phan phong'!$P$10,D97+1,1))),1)</f>
        <v>6</v>
      </c>
      <c r="E98" s="138">
        <v>290096</v>
      </c>
      <c r="F98" s="121" t="s">
        <v>1395</v>
      </c>
      <c r="G98" s="122" t="s">
        <v>437</v>
      </c>
      <c r="H98" s="123">
        <v>36968</v>
      </c>
      <c r="I98" s="124"/>
      <c r="J98" s="124"/>
      <c r="K98" s="124"/>
      <c r="L98" s="124"/>
      <c r="M98" s="124"/>
      <c r="N98" s="124"/>
      <c r="O98" s="124"/>
      <c r="P98" s="124"/>
      <c r="Q98" s="125"/>
      <c r="R98" s="126"/>
      <c r="S98" s="124"/>
      <c r="T98" s="124"/>
      <c r="U98" s="124"/>
      <c r="V98" s="124"/>
      <c r="W98" s="124"/>
      <c r="X98" s="124"/>
      <c r="Y98" s="124"/>
      <c r="Z98" s="124"/>
      <c r="AA98" s="125"/>
      <c r="AB98" s="126"/>
      <c r="AC98" s="127">
        <f>SUM(I98,K98,M98,O98)</f>
        <v>0</v>
      </c>
      <c r="AD98" s="128" t="s">
        <v>7</v>
      </c>
      <c r="AE98" s="128" t="s">
        <v>163</v>
      </c>
      <c r="AF98" s="129"/>
      <c r="AG98" s="129"/>
      <c r="AH98" s="130"/>
      <c r="AI98" s="131">
        <f t="shared" si="14"/>
        <v>4</v>
      </c>
      <c r="AJ98" s="132" t="str">
        <f t="shared" si="15"/>
        <v>TN</v>
      </c>
      <c r="AK98" s="133"/>
      <c r="AL98" s="134" t="str">
        <f t="shared" si="9"/>
        <v>TN</v>
      </c>
      <c r="AM98" s="119">
        <v>971</v>
      </c>
      <c r="AN98" s="135">
        <f t="shared" si="10"/>
        <v>0</v>
      </c>
      <c r="AO98" s="135" t="str">
        <f t="shared" si="11"/>
        <v>106</v>
      </c>
      <c r="AP98" s="135" t="str">
        <f t="shared" si="12"/>
        <v>10</v>
      </c>
      <c r="AQ98" s="135" t="str">
        <f t="shared" si="13"/>
        <v>0</v>
      </c>
      <c r="AR98" s="180"/>
      <c r="AS98" s="137">
        <v>3</v>
      </c>
      <c r="AT98" s="137"/>
      <c r="AU98" s="161"/>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row>
    <row r="99" spans="1:76" s="4" customFormat="1" ht="21.95" customHeight="1" x14ac:dyDescent="0.25">
      <c r="A99" s="43">
        <v>10</v>
      </c>
      <c r="B99" s="43">
        <v>10</v>
      </c>
      <c r="C99" s="15" t="s">
        <v>985</v>
      </c>
      <c r="D99" s="119">
        <f>IF(AND(AS99=AS98,AL99=AL98),IF(AL99="TN",IF(AS98=3,IF(D98&lt;'Phan phong'!$I$9,D98+1,1),IF(D98&lt;'Phan phong'!$I$10,D98+1,1)),IF(AS98=3,IF(D98&lt;'Phan phong'!$P$9,D98+1,1),IF(D98&lt;'Phan phong'!$P$10,D98+1,1))),1)</f>
        <v>7</v>
      </c>
      <c r="E99" s="120">
        <v>290097</v>
      </c>
      <c r="F99" s="121" t="s">
        <v>436</v>
      </c>
      <c r="G99" s="150" t="s">
        <v>437</v>
      </c>
      <c r="H99" s="163" t="s">
        <v>740</v>
      </c>
      <c r="I99" s="142"/>
      <c r="J99" s="142"/>
      <c r="K99" s="124"/>
      <c r="L99" s="124"/>
      <c r="M99" s="124"/>
      <c r="N99" s="124"/>
      <c r="O99" s="124"/>
      <c r="P99" s="124"/>
      <c r="Q99" s="142"/>
      <c r="R99" s="126"/>
      <c r="S99" s="142"/>
      <c r="T99" s="142"/>
      <c r="U99" s="124"/>
      <c r="V99" s="124"/>
      <c r="W99" s="124"/>
      <c r="X99" s="124"/>
      <c r="Y99" s="124"/>
      <c r="Z99" s="124"/>
      <c r="AA99" s="142"/>
      <c r="AB99" s="126"/>
      <c r="AC99" s="127">
        <f>SUM(I99,K99,M99,O99,Q99)</f>
        <v>0</v>
      </c>
      <c r="AD99" s="143" t="s">
        <v>16</v>
      </c>
      <c r="AE99" s="143" t="s">
        <v>162</v>
      </c>
      <c r="AF99" s="129"/>
      <c r="AG99" s="129"/>
      <c r="AH99" s="144"/>
      <c r="AI99" s="131">
        <f t="shared" si="14"/>
        <v>4</v>
      </c>
      <c r="AJ99" s="132" t="str">
        <f t="shared" si="15"/>
        <v>TN</v>
      </c>
      <c r="AK99" s="133"/>
      <c r="AL99" s="134" t="str">
        <f t="shared" si="9"/>
        <v>TN</v>
      </c>
      <c r="AM99" s="119">
        <v>262</v>
      </c>
      <c r="AN99" s="135">
        <f t="shared" si="10"/>
        <v>1</v>
      </c>
      <c r="AO99" s="135" t="str">
        <f t="shared" si="11"/>
        <v>117</v>
      </c>
      <c r="AP99" s="135" t="str">
        <f t="shared" si="12"/>
        <v>11</v>
      </c>
      <c r="AQ99" s="135" t="str">
        <f t="shared" si="13"/>
        <v>1</v>
      </c>
      <c r="AR99" s="136"/>
      <c r="AS99" s="137">
        <v>3</v>
      </c>
      <c r="AT99" s="137"/>
      <c r="AU99" s="161"/>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row>
    <row r="100" spans="1:76" s="21" customFormat="1" ht="21.95" customHeight="1" x14ac:dyDescent="0.25">
      <c r="A100" s="43">
        <v>29</v>
      </c>
      <c r="B100" s="44">
        <v>9</v>
      </c>
      <c r="C100" s="50" t="s">
        <v>1770</v>
      </c>
      <c r="D100" s="119">
        <f>IF(AND(AS100=AS99,AL100=AL99),IF(AL100="TN",IF(AS99=3,IF(D99&lt;'Phan phong'!$I$9,D99+1,1),IF(D99&lt;'Phan phong'!$I$10,D99+1,1)),IF(AS99=3,IF(D99&lt;'Phan phong'!$P$9,D99+1,1),IF(D99&lt;'Phan phong'!$P$10,D99+1,1))),1)</f>
        <v>8</v>
      </c>
      <c r="E100" s="138">
        <v>290098</v>
      </c>
      <c r="F100" s="121" t="s">
        <v>346</v>
      </c>
      <c r="G100" s="122" t="s">
        <v>437</v>
      </c>
      <c r="H100" s="123">
        <v>37223</v>
      </c>
      <c r="I100" s="124"/>
      <c r="J100" s="124"/>
      <c r="K100" s="124"/>
      <c r="L100" s="124"/>
      <c r="M100" s="124"/>
      <c r="N100" s="124"/>
      <c r="O100" s="124"/>
      <c r="P100" s="124"/>
      <c r="Q100" s="125"/>
      <c r="R100" s="126"/>
      <c r="S100" s="124"/>
      <c r="T100" s="124"/>
      <c r="U100" s="124"/>
      <c r="V100" s="124"/>
      <c r="W100" s="124"/>
      <c r="X100" s="124"/>
      <c r="Y100" s="124"/>
      <c r="Z100" s="124"/>
      <c r="AA100" s="125"/>
      <c r="AB100" s="126"/>
      <c r="AC100" s="127">
        <f>SUM(I100,K100,M100,O100)</f>
        <v>0</v>
      </c>
      <c r="AD100" s="128" t="s">
        <v>5</v>
      </c>
      <c r="AE100" s="128" t="s">
        <v>163</v>
      </c>
      <c r="AF100" s="129"/>
      <c r="AG100" s="129"/>
      <c r="AH100" s="130"/>
      <c r="AI100" s="131">
        <f t="shared" si="14"/>
        <v>4</v>
      </c>
      <c r="AJ100" s="132" t="str">
        <f t="shared" si="15"/>
        <v>TN</v>
      </c>
      <c r="AK100" s="133"/>
      <c r="AL100" s="134" t="str">
        <f t="shared" si="9"/>
        <v>TN</v>
      </c>
      <c r="AM100" s="119">
        <v>920</v>
      </c>
      <c r="AN100" s="135">
        <f t="shared" si="10"/>
        <v>0</v>
      </c>
      <c r="AO100" s="135" t="str">
        <f t="shared" si="11"/>
        <v>105</v>
      </c>
      <c r="AP100" s="135" t="str">
        <f t="shared" si="12"/>
        <v>10</v>
      </c>
      <c r="AQ100" s="135" t="str">
        <f t="shared" si="13"/>
        <v>0</v>
      </c>
      <c r="AR100" s="136"/>
      <c r="AS100" s="137">
        <v>3</v>
      </c>
      <c r="AT100" s="161"/>
      <c r="AU100" s="161"/>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row>
    <row r="101" spans="1:76" s="21" customFormat="1" ht="21.95" customHeight="1" x14ac:dyDescent="0.2">
      <c r="A101" s="43">
        <v>37</v>
      </c>
      <c r="B101" s="43">
        <v>4</v>
      </c>
      <c r="C101" s="15" t="s">
        <v>1006</v>
      </c>
      <c r="D101" s="119">
        <f>IF(AND(AS101=AS100,AL101=AL100),IF(AL101="TN",IF(AS100=3,IF(D100&lt;'Phan phong'!$I$9,D100+1,1),IF(D100&lt;'Phan phong'!$I$10,D100+1,1)),IF(AS100=3,IF(D100&lt;'Phan phong'!$P$9,D100+1,1),IF(D100&lt;'Phan phong'!$P$10,D100+1,1))),1)</f>
        <v>9</v>
      </c>
      <c r="E101" s="120">
        <v>290099</v>
      </c>
      <c r="F101" s="121" t="s">
        <v>346</v>
      </c>
      <c r="G101" s="150" t="s">
        <v>437</v>
      </c>
      <c r="H101" s="163" t="s">
        <v>758</v>
      </c>
      <c r="I101" s="142"/>
      <c r="J101" s="142"/>
      <c r="K101" s="124"/>
      <c r="L101" s="124"/>
      <c r="M101" s="124"/>
      <c r="N101" s="124"/>
      <c r="O101" s="124"/>
      <c r="P101" s="124"/>
      <c r="Q101" s="142"/>
      <c r="R101" s="147"/>
      <c r="S101" s="142"/>
      <c r="T101" s="142"/>
      <c r="U101" s="124"/>
      <c r="V101" s="124"/>
      <c r="W101" s="124"/>
      <c r="X101" s="124"/>
      <c r="Y101" s="124"/>
      <c r="Z101" s="124"/>
      <c r="AA101" s="142"/>
      <c r="AB101" s="147"/>
      <c r="AC101" s="127">
        <f>SUM(I101,K101,M101,O101,Q101)</f>
        <v>0</v>
      </c>
      <c r="AD101" s="143" t="s">
        <v>14</v>
      </c>
      <c r="AE101" s="143" t="s">
        <v>304</v>
      </c>
      <c r="AF101" s="129"/>
      <c r="AG101" s="129"/>
      <c r="AH101" s="144"/>
      <c r="AI101" s="131">
        <f t="shared" si="14"/>
        <v>4</v>
      </c>
      <c r="AJ101" s="132" t="str">
        <f t="shared" si="15"/>
        <v>TN</v>
      </c>
      <c r="AK101" s="133"/>
      <c r="AL101" s="134" t="str">
        <f t="shared" si="9"/>
        <v>TN</v>
      </c>
      <c r="AM101" s="119">
        <v>135</v>
      </c>
      <c r="AN101" s="135">
        <f t="shared" si="10"/>
        <v>1</v>
      </c>
      <c r="AO101" s="135" t="str">
        <f t="shared" si="11"/>
        <v>114</v>
      </c>
      <c r="AP101" s="135" t="str">
        <f t="shared" si="12"/>
        <v>11</v>
      </c>
      <c r="AQ101" s="135" t="str">
        <f t="shared" si="13"/>
        <v>1</v>
      </c>
      <c r="AR101" s="148"/>
      <c r="AS101" s="137">
        <v>3</v>
      </c>
      <c r="AT101" s="181"/>
      <c r="AU101" s="149"/>
    </row>
    <row r="102" spans="1:76" s="21" customFormat="1" ht="21.95" customHeight="1" x14ac:dyDescent="0.25">
      <c r="A102" s="43">
        <v>23</v>
      </c>
      <c r="B102" s="44">
        <v>15</v>
      </c>
      <c r="C102" s="50" t="s">
        <v>1947</v>
      </c>
      <c r="D102" s="119">
        <f>IF(AND(AS102=AS101,AL102=AL101),IF(AL102="TN",IF(AS101=3,IF(D101&lt;'Phan phong'!$I$9,D101+1,1),IF(D101&lt;'Phan phong'!$I$10,D101+1,1)),IF(AS101=3,IF(D101&lt;'Phan phong'!$P$9,D101+1,1),IF(D101&lt;'Phan phong'!$P$10,D101+1,1))),1)</f>
        <v>10</v>
      </c>
      <c r="E102" s="138">
        <v>290100</v>
      </c>
      <c r="F102" s="121" t="s">
        <v>421</v>
      </c>
      <c r="G102" s="122" t="s">
        <v>437</v>
      </c>
      <c r="H102" s="123">
        <v>36895</v>
      </c>
      <c r="I102" s="124"/>
      <c r="J102" s="124"/>
      <c r="K102" s="124"/>
      <c r="L102" s="124"/>
      <c r="M102" s="124"/>
      <c r="N102" s="124"/>
      <c r="O102" s="124"/>
      <c r="P102" s="124"/>
      <c r="Q102" s="125"/>
      <c r="R102" s="126"/>
      <c r="S102" s="124"/>
      <c r="T102" s="124"/>
      <c r="U102" s="124"/>
      <c r="V102" s="124"/>
      <c r="W102" s="124"/>
      <c r="X102" s="124"/>
      <c r="Y102" s="124"/>
      <c r="Z102" s="124"/>
      <c r="AA102" s="125"/>
      <c r="AB102" s="126"/>
      <c r="AC102" s="127">
        <f>SUM(I102,K102,M102,O102)</f>
        <v>0</v>
      </c>
      <c r="AD102" s="128" t="s">
        <v>164</v>
      </c>
      <c r="AE102" s="128" t="s">
        <v>163</v>
      </c>
      <c r="AF102" s="129"/>
      <c r="AG102" s="129"/>
      <c r="AH102" s="130"/>
      <c r="AI102" s="131">
        <f t="shared" si="14"/>
        <v>4</v>
      </c>
      <c r="AJ102" s="132" t="str">
        <f t="shared" si="15"/>
        <v>TN</v>
      </c>
      <c r="AK102" s="133"/>
      <c r="AL102" s="134" t="str">
        <f t="shared" si="9"/>
        <v>TN</v>
      </c>
      <c r="AM102" s="119">
        <v>1105</v>
      </c>
      <c r="AN102" s="135">
        <f t="shared" si="10"/>
        <v>0</v>
      </c>
      <c r="AO102" s="135" t="str">
        <f t="shared" si="11"/>
        <v>109</v>
      </c>
      <c r="AP102" s="135" t="str">
        <f t="shared" si="12"/>
        <v>10</v>
      </c>
      <c r="AQ102" s="135" t="str">
        <f t="shared" si="13"/>
        <v>0</v>
      </c>
      <c r="AR102" s="136"/>
      <c r="AS102" s="137">
        <v>3</v>
      </c>
      <c r="AT102" s="161"/>
      <c r="AU102" s="161"/>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row>
    <row r="103" spans="1:76" s="21" customFormat="1" ht="21.95" customHeight="1" x14ac:dyDescent="0.2">
      <c r="A103" s="43">
        <v>17</v>
      </c>
      <c r="B103" s="43">
        <v>17</v>
      </c>
      <c r="C103" s="15" t="s">
        <v>1020</v>
      </c>
      <c r="D103" s="119">
        <f>IF(AND(AS103=AS102,AL103=AL102),IF(AL103="TN",IF(AS102=3,IF(D102&lt;'Phan phong'!$I$9,D102+1,1),IF(D102&lt;'Phan phong'!$I$10,D102+1,1)),IF(AS102=3,IF(D102&lt;'Phan phong'!$P$9,D102+1,1),IF(D102&lt;'Phan phong'!$P$10,D102+1,1))),1)</f>
        <v>11</v>
      </c>
      <c r="E103" s="120">
        <v>290101</v>
      </c>
      <c r="F103" s="121" t="s">
        <v>469</v>
      </c>
      <c r="G103" s="150" t="s">
        <v>437</v>
      </c>
      <c r="H103" s="163" t="s">
        <v>771</v>
      </c>
      <c r="I103" s="142"/>
      <c r="J103" s="142"/>
      <c r="K103" s="124"/>
      <c r="L103" s="124"/>
      <c r="M103" s="124"/>
      <c r="N103" s="124"/>
      <c r="O103" s="124"/>
      <c r="P103" s="124"/>
      <c r="Q103" s="142"/>
      <c r="R103" s="126"/>
      <c r="S103" s="142"/>
      <c r="T103" s="142"/>
      <c r="U103" s="124"/>
      <c r="V103" s="124"/>
      <c r="W103" s="124"/>
      <c r="X103" s="124"/>
      <c r="Y103" s="124"/>
      <c r="Z103" s="124"/>
      <c r="AA103" s="142"/>
      <c r="AB103" s="126"/>
      <c r="AC103" s="127">
        <f>SUM(I103,K103,M103,O103,Q103)</f>
        <v>0</v>
      </c>
      <c r="AD103" s="143" t="s">
        <v>16</v>
      </c>
      <c r="AE103" s="143" t="s">
        <v>162</v>
      </c>
      <c r="AF103" s="129"/>
      <c r="AG103" s="129"/>
      <c r="AH103" s="153"/>
      <c r="AI103" s="131">
        <f t="shared" si="14"/>
        <v>4</v>
      </c>
      <c r="AJ103" s="132" t="str">
        <f t="shared" si="15"/>
        <v>TN</v>
      </c>
      <c r="AK103" s="133"/>
      <c r="AL103" s="134" t="str">
        <f t="shared" si="9"/>
        <v>TN</v>
      </c>
      <c r="AM103" s="119">
        <v>263</v>
      </c>
      <c r="AN103" s="135">
        <f t="shared" si="10"/>
        <v>1</v>
      </c>
      <c r="AO103" s="135" t="str">
        <f t="shared" si="11"/>
        <v>117</v>
      </c>
      <c r="AP103" s="135" t="str">
        <f t="shared" si="12"/>
        <v>11</v>
      </c>
      <c r="AQ103" s="135" t="str">
        <f t="shared" si="13"/>
        <v>1</v>
      </c>
      <c r="AR103" s="146"/>
      <c r="AS103" s="137">
        <v>3</v>
      </c>
      <c r="AT103" s="170"/>
      <c r="AU103" s="145"/>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row>
    <row r="104" spans="1:76" s="21" customFormat="1" ht="21.95" customHeight="1" x14ac:dyDescent="0.25">
      <c r="A104" s="43">
        <v>12</v>
      </c>
      <c r="B104" s="44">
        <v>19</v>
      </c>
      <c r="C104" s="50" t="s">
        <v>1828</v>
      </c>
      <c r="D104" s="119">
        <f>IF(AND(AS104=AS103,AL104=AL103),IF(AL104="TN",IF(AS103=3,IF(D103&lt;'Phan phong'!$I$9,D103+1,1),IF(D103&lt;'Phan phong'!$I$10,D103+1,1)),IF(AS103=3,IF(D103&lt;'Phan phong'!$P$9,D103+1,1),IF(D103&lt;'Phan phong'!$P$10,D103+1,1))),1)</f>
        <v>12</v>
      </c>
      <c r="E104" s="138">
        <v>290102</v>
      </c>
      <c r="F104" s="121" t="s">
        <v>2056</v>
      </c>
      <c r="G104" s="122" t="s">
        <v>437</v>
      </c>
      <c r="H104" s="123">
        <v>36720</v>
      </c>
      <c r="I104" s="124"/>
      <c r="J104" s="124"/>
      <c r="K104" s="124"/>
      <c r="L104" s="124"/>
      <c r="M104" s="124"/>
      <c r="N104" s="124"/>
      <c r="O104" s="124"/>
      <c r="P104" s="124"/>
      <c r="Q104" s="125"/>
      <c r="R104" s="126"/>
      <c r="S104" s="124"/>
      <c r="T104" s="124"/>
      <c r="U104" s="124"/>
      <c r="V104" s="124"/>
      <c r="W104" s="124"/>
      <c r="X104" s="124"/>
      <c r="Y104" s="124"/>
      <c r="Z104" s="124"/>
      <c r="AA104" s="125"/>
      <c r="AB104" s="126"/>
      <c r="AC104" s="127">
        <f>SUM(I104,K104,M104,O104)</f>
        <v>0</v>
      </c>
      <c r="AD104" s="128" t="s">
        <v>8</v>
      </c>
      <c r="AE104" s="128" t="s">
        <v>163</v>
      </c>
      <c r="AF104" s="129"/>
      <c r="AG104" s="129"/>
      <c r="AH104" s="130"/>
      <c r="AI104" s="131">
        <f t="shared" si="14"/>
        <v>4</v>
      </c>
      <c r="AJ104" s="132" t="str">
        <f t="shared" si="15"/>
        <v>TN</v>
      </c>
      <c r="AK104" s="133"/>
      <c r="AL104" s="134" t="str">
        <f t="shared" si="9"/>
        <v>TN</v>
      </c>
      <c r="AM104" s="119">
        <v>982</v>
      </c>
      <c r="AN104" s="135">
        <f t="shared" si="10"/>
        <v>0</v>
      </c>
      <c r="AO104" s="135" t="str">
        <f t="shared" si="11"/>
        <v>107</v>
      </c>
      <c r="AP104" s="135" t="str">
        <f t="shared" si="12"/>
        <v>10</v>
      </c>
      <c r="AQ104" s="135" t="str">
        <f t="shared" si="13"/>
        <v>0</v>
      </c>
      <c r="AR104" s="136"/>
      <c r="AS104" s="137">
        <v>3</v>
      </c>
      <c r="AT104" s="137"/>
      <c r="AU104" s="161"/>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row>
    <row r="105" spans="1:76" s="21" customFormat="1" ht="21.95" customHeight="1" x14ac:dyDescent="0.2">
      <c r="A105" s="43">
        <v>9</v>
      </c>
      <c r="B105" s="43">
        <v>36</v>
      </c>
      <c r="C105" s="15" t="s">
        <v>1098</v>
      </c>
      <c r="D105" s="119">
        <f>IF(AND(AS105=AS104,AL105=AL104),IF(AL105="TN",IF(AS104=3,IF(D104&lt;'Phan phong'!$I$9,D104+1,1),IF(D104&lt;'Phan phong'!$I$10,D104+1,1)),IF(AS104=3,IF(D104&lt;'Phan phong'!$P$9,D104+1,1),IF(D104&lt;'Phan phong'!$P$10,D104+1,1))),1)</f>
        <v>13</v>
      </c>
      <c r="E105" s="120">
        <v>290103</v>
      </c>
      <c r="F105" s="121" t="s">
        <v>544</v>
      </c>
      <c r="G105" s="150" t="s">
        <v>437</v>
      </c>
      <c r="H105" s="163" t="s">
        <v>706</v>
      </c>
      <c r="I105" s="142"/>
      <c r="J105" s="142"/>
      <c r="K105" s="124"/>
      <c r="L105" s="124"/>
      <c r="M105" s="124"/>
      <c r="N105" s="124"/>
      <c r="O105" s="124"/>
      <c r="P105" s="124"/>
      <c r="Q105" s="142"/>
      <c r="R105" s="126"/>
      <c r="S105" s="142"/>
      <c r="T105" s="142"/>
      <c r="U105" s="124"/>
      <c r="V105" s="124"/>
      <c r="W105" s="124"/>
      <c r="X105" s="124"/>
      <c r="Y105" s="124"/>
      <c r="Z105" s="124"/>
      <c r="AA105" s="142"/>
      <c r="AB105" s="126"/>
      <c r="AC105" s="127">
        <f>SUM(I105,K105,M105,O105,Q105)</f>
        <v>0</v>
      </c>
      <c r="AD105" s="143" t="s">
        <v>14</v>
      </c>
      <c r="AE105" s="143" t="s">
        <v>1282</v>
      </c>
      <c r="AF105" s="129"/>
      <c r="AG105" s="129"/>
      <c r="AH105" s="144"/>
      <c r="AI105" s="131">
        <f t="shared" si="14"/>
        <v>4</v>
      </c>
      <c r="AJ105" s="132" t="str">
        <f t="shared" si="15"/>
        <v>TN</v>
      </c>
      <c r="AK105" s="133"/>
      <c r="AL105" s="134" t="str">
        <f t="shared" si="9"/>
        <v>TN</v>
      </c>
      <c r="AM105" s="119">
        <v>136</v>
      </c>
      <c r="AN105" s="135">
        <f t="shared" si="10"/>
        <v>1</v>
      </c>
      <c r="AO105" s="135" t="str">
        <f t="shared" si="11"/>
        <v>114</v>
      </c>
      <c r="AP105" s="135" t="str">
        <f t="shared" si="12"/>
        <v>11</v>
      </c>
      <c r="AQ105" s="135" t="str">
        <f t="shared" si="13"/>
        <v>1</v>
      </c>
      <c r="AR105" s="146"/>
      <c r="AS105" s="137">
        <v>3</v>
      </c>
      <c r="AT105" s="145"/>
      <c r="AU105" s="145"/>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row>
    <row r="106" spans="1:76" s="21" customFormat="1" ht="21.95" customHeight="1" x14ac:dyDescent="0.25">
      <c r="A106" s="43">
        <v>24</v>
      </c>
      <c r="B106" s="43">
        <v>24</v>
      </c>
      <c r="C106" s="15" t="s">
        <v>975</v>
      </c>
      <c r="D106" s="119">
        <f>IF(AND(AS106=AS105,AL106=AL105),IF(AL106="TN",IF(AS105=3,IF(D105&lt;'Phan phong'!$I$9,D105+1,1),IF(D105&lt;'Phan phong'!$I$10,D105+1,1)),IF(AS105=3,IF(D105&lt;'Phan phong'!$P$9,D105+1,1),IF(D105&lt;'Phan phong'!$P$10,D105+1,1))),1)</f>
        <v>14</v>
      </c>
      <c r="E106" s="138">
        <v>290104</v>
      </c>
      <c r="F106" s="121" t="s">
        <v>425</v>
      </c>
      <c r="G106" s="150" t="s">
        <v>426</v>
      </c>
      <c r="H106" s="163" t="s">
        <v>731</v>
      </c>
      <c r="I106" s="142"/>
      <c r="J106" s="142"/>
      <c r="K106" s="124"/>
      <c r="L106" s="124"/>
      <c r="M106" s="124"/>
      <c r="N106" s="124"/>
      <c r="O106" s="124"/>
      <c r="P106" s="124"/>
      <c r="Q106" s="142"/>
      <c r="R106" s="152"/>
      <c r="S106" s="142"/>
      <c r="T106" s="142"/>
      <c r="U106" s="124"/>
      <c r="V106" s="124"/>
      <c r="W106" s="124"/>
      <c r="X106" s="124"/>
      <c r="Y106" s="124"/>
      <c r="Z106" s="124"/>
      <c r="AA106" s="142"/>
      <c r="AB106" s="152"/>
      <c r="AC106" s="127">
        <f>SUM(I106,K106,M106,O106,Q106)</f>
        <v>0</v>
      </c>
      <c r="AD106" s="143" t="s">
        <v>15</v>
      </c>
      <c r="AE106" s="143" t="s">
        <v>166</v>
      </c>
      <c r="AF106" s="129"/>
      <c r="AG106" s="129"/>
      <c r="AH106" s="144"/>
      <c r="AI106" s="131">
        <f t="shared" si="14"/>
        <v>4</v>
      </c>
      <c r="AJ106" s="132" t="str">
        <f t="shared" si="15"/>
        <v>TN</v>
      </c>
      <c r="AK106" s="133"/>
      <c r="AL106" s="134" t="str">
        <f t="shared" si="9"/>
        <v>TN</v>
      </c>
      <c r="AM106" s="119">
        <v>215</v>
      </c>
      <c r="AN106" s="135">
        <f t="shared" si="10"/>
        <v>1</v>
      </c>
      <c r="AO106" s="135" t="str">
        <f t="shared" si="11"/>
        <v>116</v>
      </c>
      <c r="AP106" s="135" t="str">
        <f t="shared" si="12"/>
        <v>11</v>
      </c>
      <c r="AQ106" s="135" t="str">
        <f t="shared" si="13"/>
        <v>1</v>
      </c>
      <c r="AR106" s="136"/>
      <c r="AS106" s="137">
        <v>3</v>
      </c>
      <c r="AT106" s="161"/>
      <c r="AU106" s="137"/>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row>
    <row r="107" spans="1:76" s="21" customFormat="1" ht="21.95" customHeight="1" x14ac:dyDescent="0.25">
      <c r="A107" s="42"/>
      <c r="B107" s="43"/>
      <c r="C107" s="50" t="s">
        <v>1646</v>
      </c>
      <c r="D107" s="119">
        <f>IF(AND(AS107=AS106,AL107=AL106),IF(AL107="TN",IF(AS106=3,IF(D106&lt;'Phan phong'!$I$9,D106+1,1),IF(D106&lt;'Phan phong'!$I$10,D106+1,1)),IF(AS106=3,IF(D106&lt;'Phan phong'!$P$9,D106+1,1),IF(D106&lt;'Phan phong'!$P$10,D106+1,1))),1)</f>
        <v>15</v>
      </c>
      <c r="E107" s="120">
        <v>290105</v>
      </c>
      <c r="F107" s="121" t="s">
        <v>560</v>
      </c>
      <c r="G107" s="150" t="s">
        <v>426</v>
      </c>
      <c r="H107" s="151"/>
      <c r="I107" s="142"/>
      <c r="J107" s="142"/>
      <c r="K107" s="124"/>
      <c r="L107" s="124"/>
      <c r="M107" s="124"/>
      <c r="N107" s="124"/>
      <c r="O107" s="124"/>
      <c r="P107" s="124"/>
      <c r="Q107" s="142"/>
      <c r="R107" s="152"/>
      <c r="S107" s="142"/>
      <c r="T107" s="142"/>
      <c r="U107" s="124"/>
      <c r="V107" s="124"/>
      <c r="W107" s="124"/>
      <c r="X107" s="124"/>
      <c r="Y107" s="124"/>
      <c r="Z107" s="124"/>
      <c r="AA107" s="142"/>
      <c r="AB107" s="152"/>
      <c r="AC107" s="127"/>
      <c r="AD107" s="128" t="s">
        <v>2</v>
      </c>
      <c r="AE107" s="128" t="s">
        <v>163</v>
      </c>
      <c r="AF107" s="129"/>
      <c r="AG107" s="129"/>
      <c r="AH107" s="153"/>
      <c r="AI107" s="131">
        <f t="shared" si="14"/>
        <v>4</v>
      </c>
      <c r="AJ107" s="132" t="str">
        <f t="shared" si="15"/>
        <v>TN</v>
      </c>
      <c r="AK107" s="154"/>
      <c r="AL107" s="134" t="str">
        <f t="shared" si="9"/>
        <v>TN</v>
      </c>
      <c r="AM107" s="119">
        <v>796</v>
      </c>
      <c r="AN107" s="135">
        <f t="shared" si="10"/>
        <v>0</v>
      </c>
      <c r="AO107" s="135" t="str">
        <f t="shared" si="11"/>
        <v>102</v>
      </c>
      <c r="AP107" s="135" t="str">
        <f t="shared" si="12"/>
        <v>10</v>
      </c>
      <c r="AQ107" s="135" t="str">
        <f t="shared" si="13"/>
        <v>0</v>
      </c>
      <c r="AR107" s="155"/>
      <c r="AS107" s="137">
        <v>3</v>
      </c>
      <c r="AT107" s="156"/>
      <c r="AU107" s="145"/>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row>
    <row r="108" spans="1:76" s="21" customFormat="1" ht="21.95" customHeight="1" x14ac:dyDescent="0.25">
      <c r="A108" s="43">
        <v>41</v>
      </c>
      <c r="B108" s="43">
        <v>42</v>
      </c>
      <c r="C108" s="15" t="s">
        <v>1034</v>
      </c>
      <c r="D108" s="119">
        <f>IF(AND(AS108=AS107,AL108=AL107),IF(AL108="TN",IF(AS107=3,IF(D107&lt;'Phan phong'!$I$9,D107+1,1),IF(D107&lt;'Phan phong'!$I$10,D107+1,1)),IF(AS107=3,IF(D107&lt;'Phan phong'!$P$9,D107+1,1),IF(D107&lt;'Phan phong'!$P$10,D107+1,1))),1)</f>
        <v>16</v>
      </c>
      <c r="E108" s="138">
        <v>290106</v>
      </c>
      <c r="F108" s="121" t="s">
        <v>482</v>
      </c>
      <c r="G108" s="150" t="s">
        <v>483</v>
      </c>
      <c r="H108" s="163" t="s">
        <v>780</v>
      </c>
      <c r="I108" s="142"/>
      <c r="J108" s="142"/>
      <c r="K108" s="124"/>
      <c r="L108" s="124"/>
      <c r="M108" s="124"/>
      <c r="N108" s="124"/>
      <c r="O108" s="124"/>
      <c r="P108" s="124"/>
      <c r="Q108" s="142"/>
      <c r="R108" s="126"/>
      <c r="S108" s="142"/>
      <c r="T108" s="142"/>
      <c r="U108" s="124"/>
      <c r="V108" s="124"/>
      <c r="W108" s="124"/>
      <c r="X108" s="124"/>
      <c r="Y108" s="124"/>
      <c r="Z108" s="124"/>
      <c r="AA108" s="142"/>
      <c r="AB108" s="126"/>
      <c r="AC108" s="127">
        <f>SUM(I108,K108,M108,O108,Q108)</f>
        <v>0</v>
      </c>
      <c r="AD108" s="143" t="s">
        <v>16</v>
      </c>
      <c r="AE108" s="143" t="s">
        <v>162</v>
      </c>
      <c r="AF108" s="129"/>
      <c r="AG108" s="129"/>
      <c r="AH108" s="144"/>
      <c r="AI108" s="131">
        <f t="shared" si="14"/>
        <v>4</v>
      </c>
      <c r="AJ108" s="132" t="str">
        <f t="shared" si="15"/>
        <v>TN</v>
      </c>
      <c r="AK108" s="133"/>
      <c r="AL108" s="134" t="str">
        <f t="shared" si="9"/>
        <v>TN</v>
      </c>
      <c r="AM108" s="119">
        <v>264</v>
      </c>
      <c r="AN108" s="135">
        <f t="shared" si="10"/>
        <v>1</v>
      </c>
      <c r="AO108" s="135" t="str">
        <f t="shared" si="11"/>
        <v>117</v>
      </c>
      <c r="AP108" s="135" t="str">
        <f t="shared" si="12"/>
        <v>11</v>
      </c>
      <c r="AQ108" s="135" t="str">
        <f t="shared" si="13"/>
        <v>1</v>
      </c>
      <c r="AR108" s="136"/>
      <c r="AS108" s="137">
        <v>3</v>
      </c>
      <c r="AT108" s="162"/>
      <c r="AU108" s="161"/>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row>
    <row r="109" spans="1:76" s="21" customFormat="1" ht="21.95" customHeight="1" x14ac:dyDescent="0.25">
      <c r="A109" s="42"/>
      <c r="B109" s="43"/>
      <c r="C109" s="50" t="s">
        <v>1594</v>
      </c>
      <c r="D109" s="119">
        <f>IF(AND(AS109=AS108,AL109=AL108),IF(AL109="TN",IF(AS108=3,IF(D108&lt;'Phan phong'!$I$9,D108+1,1),IF(D108&lt;'Phan phong'!$I$10,D108+1,1)),IF(AS108=3,IF(D108&lt;'Phan phong'!$P$9,D108+1,1),IF(D108&lt;'Phan phong'!$P$10,D108+1,1))),1)</f>
        <v>17</v>
      </c>
      <c r="E109" s="120">
        <v>290107</v>
      </c>
      <c r="F109" s="121" t="s">
        <v>1365</v>
      </c>
      <c r="G109" s="150" t="s">
        <v>483</v>
      </c>
      <c r="H109" s="151"/>
      <c r="I109" s="142"/>
      <c r="J109" s="142"/>
      <c r="K109" s="124"/>
      <c r="L109" s="124"/>
      <c r="M109" s="124"/>
      <c r="N109" s="124"/>
      <c r="O109" s="124"/>
      <c r="P109" s="124"/>
      <c r="Q109" s="142"/>
      <c r="R109" s="152"/>
      <c r="S109" s="142"/>
      <c r="T109" s="142"/>
      <c r="U109" s="124"/>
      <c r="V109" s="124"/>
      <c r="W109" s="124"/>
      <c r="X109" s="124"/>
      <c r="Y109" s="124"/>
      <c r="Z109" s="124"/>
      <c r="AA109" s="142"/>
      <c r="AB109" s="152"/>
      <c r="AC109" s="127"/>
      <c r="AD109" s="128" t="s">
        <v>1</v>
      </c>
      <c r="AE109" s="128" t="s">
        <v>163</v>
      </c>
      <c r="AF109" s="129"/>
      <c r="AG109" s="129"/>
      <c r="AH109" s="153"/>
      <c r="AI109" s="131">
        <f t="shared" si="14"/>
        <v>4</v>
      </c>
      <c r="AJ109" s="132" t="str">
        <f t="shared" si="15"/>
        <v>TN</v>
      </c>
      <c r="AK109" s="154"/>
      <c r="AL109" s="134" t="str">
        <f t="shared" si="9"/>
        <v>TN</v>
      </c>
      <c r="AM109" s="119">
        <v>744</v>
      </c>
      <c r="AN109" s="135">
        <f t="shared" si="10"/>
        <v>0</v>
      </c>
      <c r="AO109" s="135" t="str">
        <f t="shared" si="11"/>
        <v>101</v>
      </c>
      <c r="AP109" s="135" t="str">
        <f t="shared" si="12"/>
        <v>10</v>
      </c>
      <c r="AQ109" s="135" t="str">
        <f t="shared" si="13"/>
        <v>0</v>
      </c>
      <c r="AR109" s="155"/>
      <c r="AS109" s="137">
        <v>3</v>
      </c>
      <c r="AT109" s="156"/>
      <c r="AU109" s="145"/>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row>
    <row r="110" spans="1:76" s="21" customFormat="1" ht="21.95" customHeight="1" x14ac:dyDescent="0.25">
      <c r="A110" s="43">
        <v>36</v>
      </c>
      <c r="B110" s="43">
        <v>37</v>
      </c>
      <c r="C110" s="15" t="s">
        <v>964</v>
      </c>
      <c r="D110" s="119">
        <f>IF(AND(AS110=AS109,AL110=AL109),IF(AL110="TN",IF(AS109=3,IF(D109&lt;'Phan phong'!$I$9,D109+1,1),IF(D109&lt;'Phan phong'!$I$10,D109+1,1)),IF(AS109=3,IF(D109&lt;'Phan phong'!$P$9,D109+1,1),IF(D109&lt;'Phan phong'!$P$10,D109+1,1))),1)</f>
        <v>18</v>
      </c>
      <c r="E110" s="138">
        <v>290108</v>
      </c>
      <c r="F110" s="121" t="s">
        <v>414</v>
      </c>
      <c r="G110" s="150" t="s">
        <v>415</v>
      </c>
      <c r="H110" s="163" t="s">
        <v>722</v>
      </c>
      <c r="I110" s="142"/>
      <c r="J110" s="142"/>
      <c r="K110" s="124"/>
      <c r="L110" s="124"/>
      <c r="M110" s="124"/>
      <c r="N110" s="124"/>
      <c r="O110" s="124"/>
      <c r="P110" s="124"/>
      <c r="Q110" s="142"/>
      <c r="R110" s="152"/>
      <c r="S110" s="142"/>
      <c r="T110" s="142"/>
      <c r="U110" s="124"/>
      <c r="V110" s="124"/>
      <c r="W110" s="124"/>
      <c r="X110" s="124"/>
      <c r="Y110" s="124"/>
      <c r="Z110" s="124"/>
      <c r="AA110" s="142"/>
      <c r="AB110" s="152"/>
      <c r="AC110" s="127">
        <f>SUM(I110,K110,M110,O110,Q110)</f>
        <v>0</v>
      </c>
      <c r="AD110" s="143" t="s">
        <v>16</v>
      </c>
      <c r="AE110" s="143" t="s">
        <v>162</v>
      </c>
      <c r="AF110" s="129"/>
      <c r="AG110" s="129"/>
      <c r="AH110" s="164"/>
      <c r="AI110" s="131">
        <f t="shared" si="14"/>
        <v>4</v>
      </c>
      <c r="AJ110" s="132" t="str">
        <f t="shared" si="15"/>
        <v>TN</v>
      </c>
      <c r="AK110" s="133"/>
      <c r="AL110" s="134" t="str">
        <f t="shared" si="9"/>
        <v>TN</v>
      </c>
      <c r="AM110" s="119">
        <v>265</v>
      </c>
      <c r="AN110" s="135">
        <f t="shared" si="10"/>
        <v>1</v>
      </c>
      <c r="AO110" s="135" t="str">
        <f t="shared" si="11"/>
        <v>117</v>
      </c>
      <c r="AP110" s="135" t="str">
        <f t="shared" si="12"/>
        <v>11</v>
      </c>
      <c r="AQ110" s="135" t="str">
        <f t="shared" si="13"/>
        <v>1</v>
      </c>
      <c r="AR110" s="136"/>
      <c r="AS110" s="137">
        <v>3</v>
      </c>
      <c r="AT110" s="161"/>
      <c r="AU110" s="137"/>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row>
    <row r="111" spans="1:76" s="21" customFormat="1" ht="21.95" customHeight="1" x14ac:dyDescent="0.25">
      <c r="A111" s="42"/>
      <c r="B111" s="43"/>
      <c r="C111" s="50" t="s">
        <v>1605</v>
      </c>
      <c r="D111" s="119">
        <f>IF(AND(AS111=AS110,AL111=AL110),IF(AL111="TN",IF(AS110=3,IF(D110&lt;'Phan phong'!$I$9,D110+1,1),IF(D110&lt;'Phan phong'!$I$10,D110+1,1)),IF(AS110=3,IF(D110&lt;'Phan phong'!$P$9,D110+1,1),IF(D110&lt;'Phan phong'!$P$10,D110+1,1))),1)</f>
        <v>19</v>
      </c>
      <c r="E111" s="120">
        <v>290109</v>
      </c>
      <c r="F111" s="121" t="s">
        <v>395</v>
      </c>
      <c r="G111" s="150" t="s">
        <v>413</v>
      </c>
      <c r="H111" s="151"/>
      <c r="I111" s="142"/>
      <c r="J111" s="142"/>
      <c r="K111" s="124"/>
      <c r="L111" s="124"/>
      <c r="M111" s="124"/>
      <c r="N111" s="124"/>
      <c r="O111" s="124"/>
      <c r="P111" s="124"/>
      <c r="Q111" s="142"/>
      <c r="R111" s="152"/>
      <c r="S111" s="142"/>
      <c r="T111" s="142"/>
      <c r="U111" s="124"/>
      <c r="V111" s="124"/>
      <c r="W111" s="124"/>
      <c r="X111" s="124"/>
      <c r="Y111" s="124"/>
      <c r="Z111" s="124"/>
      <c r="AA111" s="142"/>
      <c r="AB111" s="152"/>
      <c r="AC111" s="127"/>
      <c r="AD111" s="128" t="s">
        <v>2</v>
      </c>
      <c r="AE111" s="128" t="s">
        <v>163</v>
      </c>
      <c r="AF111" s="129"/>
      <c r="AG111" s="129"/>
      <c r="AH111" s="153"/>
      <c r="AI111" s="131">
        <f t="shared" si="14"/>
        <v>4</v>
      </c>
      <c r="AJ111" s="132" t="str">
        <f t="shared" si="15"/>
        <v>TN</v>
      </c>
      <c r="AK111" s="154"/>
      <c r="AL111" s="134" t="str">
        <f t="shared" si="9"/>
        <v>TN</v>
      </c>
      <c r="AM111" s="119">
        <v>755</v>
      </c>
      <c r="AN111" s="135">
        <f t="shared" si="10"/>
        <v>0</v>
      </c>
      <c r="AO111" s="135" t="str">
        <f t="shared" si="11"/>
        <v>102</v>
      </c>
      <c r="AP111" s="135" t="str">
        <f t="shared" si="12"/>
        <v>10</v>
      </c>
      <c r="AQ111" s="135" t="str">
        <f t="shared" si="13"/>
        <v>0</v>
      </c>
      <c r="AR111" s="155"/>
      <c r="AS111" s="137">
        <v>3</v>
      </c>
      <c r="AT111" s="156"/>
      <c r="AU111" s="145"/>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row>
    <row r="112" spans="1:76" s="21" customFormat="1" ht="21.95" customHeight="1" x14ac:dyDescent="0.2">
      <c r="A112" s="43">
        <v>21</v>
      </c>
      <c r="B112" s="43">
        <v>21</v>
      </c>
      <c r="C112" s="15" t="s">
        <v>963</v>
      </c>
      <c r="D112" s="119">
        <f>IF(AND(AS112=AS111,AL112=AL111),IF(AL112="TN",IF(AS111=3,IF(D111&lt;'Phan phong'!$I$9,D111+1,1),IF(D111&lt;'Phan phong'!$I$10,D111+1,1)),IF(AS111=3,IF(D111&lt;'Phan phong'!$P$9,D111+1,1),IF(D111&lt;'Phan phong'!$P$10,D111+1,1))),1)</f>
        <v>20</v>
      </c>
      <c r="E112" s="138">
        <v>290110</v>
      </c>
      <c r="F112" s="121" t="s">
        <v>412</v>
      </c>
      <c r="G112" s="150" t="s">
        <v>413</v>
      </c>
      <c r="H112" s="163" t="s">
        <v>721</v>
      </c>
      <c r="I112" s="142"/>
      <c r="J112" s="142"/>
      <c r="K112" s="124"/>
      <c r="L112" s="124"/>
      <c r="M112" s="124"/>
      <c r="N112" s="124"/>
      <c r="O112" s="124"/>
      <c r="P112" s="124"/>
      <c r="Q112" s="142"/>
      <c r="R112" s="147"/>
      <c r="S112" s="142"/>
      <c r="T112" s="142"/>
      <c r="U112" s="124"/>
      <c r="V112" s="124"/>
      <c r="W112" s="124"/>
      <c r="X112" s="124"/>
      <c r="Y112" s="124"/>
      <c r="Z112" s="124"/>
      <c r="AA112" s="142"/>
      <c r="AB112" s="147"/>
      <c r="AC112" s="127">
        <f>SUM(I112,K112,M112,O112,Q112)</f>
        <v>0</v>
      </c>
      <c r="AD112" s="143" t="s">
        <v>16</v>
      </c>
      <c r="AE112" s="143" t="s">
        <v>162</v>
      </c>
      <c r="AF112" s="129"/>
      <c r="AG112" s="129"/>
      <c r="AH112" s="144"/>
      <c r="AI112" s="131">
        <f t="shared" si="14"/>
        <v>4</v>
      </c>
      <c r="AJ112" s="132" t="str">
        <f t="shared" si="15"/>
        <v>TN</v>
      </c>
      <c r="AK112" s="133"/>
      <c r="AL112" s="134" t="str">
        <f t="shared" si="9"/>
        <v>TN</v>
      </c>
      <c r="AM112" s="119">
        <v>266</v>
      </c>
      <c r="AN112" s="135">
        <f t="shared" si="10"/>
        <v>1</v>
      </c>
      <c r="AO112" s="135" t="str">
        <f t="shared" si="11"/>
        <v>117</v>
      </c>
      <c r="AP112" s="135" t="str">
        <f t="shared" si="12"/>
        <v>11</v>
      </c>
      <c r="AQ112" s="135" t="str">
        <f t="shared" si="13"/>
        <v>1</v>
      </c>
      <c r="AR112" s="148"/>
      <c r="AS112" s="137">
        <v>3</v>
      </c>
      <c r="AT112" s="149"/>
      <c r="AU112" s="149"/>
    </row>
    <row r="113" spans="1:76" s="21" customFormat="1" ht="21.95" customHeight="1" x14ac:dyDescent="0.25">
      <c r="A113" s="43">
        <v>10</v>
      </c>
      <c r="B113" s="43">
        <v>8</v>
      </c>
      <c r="C113" s="15" t="s">
        <v>1050</v>
      </c>
      <c r="D113" s="119">
        <f>IF(AND(AS113=AS112,AL113=AL112),IF(AL113="TN",IF(AS112=3,IF(D112&lt;'Phan phong'!$I$9,D112+1,1),IF(D112&lt;'Phan phong'!$I$10,D112+1,1)),IF(AS112=3,IF(D112&lt;'Phan phong'!$P$9,D112+1,1),IF(D112&lt;'Phan phong'!$P$10,D112+1,1))),1)</f>
        <v>21</v>
      </c>
      <c r="E113" s="120">
        <v>290111</v>
      </c>
      <c r="F113" s="121" t="s">
        <v>422</v>
      </c>
      <c r="G113" s="150" t="s">
        <v>413</v>
      </c>
      <c r="H113" s="163" t="s">
        <v>794</v>
      </c>
      <c r="I113" s="142"/>
      <c r="J113" s="142"/>
      <c r="K113" s="124"/>
      <c r="L113" s="124"/>
      <c r="M113" s="124"/>
      <c r="N113" s="124"/>
      <c r="O113" s="124"/>
      <c r="P113" s="124"/>
      <c r="Q113" s="142"/>
      <c r="R113" s="126"/>
      <c r="S113" s="142"/>
      <c r="T113" s="142"/>
      <c r="U113" s="124"/>
      <c r="V113" s="124"/>
      <c r="W113" s="124"/>
      <c r="X113" s="124"/>
      <c r="Y113" s="124"/>
      <c r="Z113" s="124"/>
      <c r="AA113" s="142"/>
      <c r="AB113" s="126"/>
      <c r="AC113" s="127">
        <f>SUM(I113,K113,M113,O113,Q113)</f>
        <v>0</v>
      </c>
      <c r="AD113" s="143" t="s">
        <v>11</v>
      </c>
      <c r="AE113" s="143" t="s">
        <v>304</v>
      </c>
      <c r="AF113" s="129"/>
      <c r="AG113" s="129"/>
      <c r="AH113" s="144"/>
      <c r="AI113" s="131">
        <f t="shared" si="14"/>
        <v>4</v>
      </c>
      <c r="AJ113" s="132" t="str">
        <f t="shared" si="15"/>
        <v>TN</v>
      </c>
      <c r="AK113" s="133"/>
      <c r="AL113" s="134" t="str">
        <f t="shared" si="9"/>
        <v>TN</v>
      </c>
      <c r="AM113" s="119">
        <v>52</v>
      </c>
      <c r="AN113" s="135">
        <f t="shared" si="10"/>
        <v>1</v>
      </c>
      <c r="AO113" s="135" t="str">
        <f t="shared" si="11"/>
        <v>112</v>
      </c>
      <c r="AP113" s="135" t="str">
        <f t="shared" si="12"/>
        <v>11</v>
      </c>
      <c r="AQ113" s="135" t="str">
        <f t="shared" si="13"/>
        <v>1</v>
      </c>
      <c r="AR113" s="136"/>
      <c r="AS113" s="137">
        <v>3</v>
      </c>
      <c r="AT113" s="145"/>
      <c r="AU113" s="145"/>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row>
    <row r="114" spans="1:76" s="21" customFormat="1" ht="21.95" customHeight="1" x14ac:dyDescent="0.25">
      <c r="A114" s="43">
        <v>12</v>
      </c>
      <c r="B114" s="43">
        <v>32</v>
      </c>
      <c r="C114" s="15" t="s">
        <v>1084</v>
      </c>
      <c r="D114" s="119">
        <f>IF(AND(AS114=AS113,AL114=AL113),IF(AL114="TN",IF(AS113=3,IF(D113&lt;'Phan phong'!$I$9,D113+1,1),IF(D113&lt;'Phan phong'!$I$10,D113+1,1)),IF(AS113=3,IF(D113&lt;'Phan phong'!$P$9,D113+1,1),IF(D113&lt;'Phan phong'!$P$10,D113+1,1))),1)</f>
        <v>22</v>
      </c>
      <c r="E114" s="138">
        <v>290112</v>
      </c>
      <c r="F114" s="121" t="s">
        <v>422</v>
      </c>
      <c r="G114" s="150" t="s">
        <v>413</v>
      </c>
      <c r="H114" s="163" t="s">
        <v>816</v>
      </c>
      <c r="I114" s="142"/>
      <c r="J114" s="142"/>
      <c r="K114" s="124"/>
      <c r="L114" s="124"/>
      <c r="M114" s="124"/>
      <c r="N114" s="124"/>
      <c r="O114" s="124"/>
      <c r="P114" s="124"/>
      <c r="Q114" s="142"/>
      <c r="R114" s="126"/>
      <c r="S114" s="142"/>
      <c r="T114" s="142"/>
      <c r="U114" s="124"/>
      <c r="V114" s="124"/>
      <c r="W114" s="124"/>
      <c r="X114" s="124"/>
      <c r="Y114" s="124"/>
      <c r="Z114" s="124"/>
      <c r="AA114" s="142"/>
      <c r="AB114" s="126"/>
      <c r="AC114" s="127">
        <f>SUM(I114,K114,M114,O114,Q114)</f>
        <v>0</v>
      </c>
      <c r="AD114" s="143" t="s">
        <v>12</v>
      </c>
      <c r="AE114" s="143" t="s">
        <v>304</v>
      </c>
      <c r="AF114" s="129"/>
      <c r="AG114" s="129"/>
      <c r="AH114" s="144"/>
      <c r="AI114" s="131">
        <f t="shared" si="14"/>
        <v>4</v>
      </c>
      <c r="AJ114" s="132" t="str">
        <f t="shared" si="15"/>
        <v>TN</v>
      </c>
      <c r="AK114" s="133"/>
      <c r="AL114" s="134" t="str">
        <f t="shared" si="9"/>
        <v>TN</v>
      </c>
      <c r="AM114" s="119">
        <v>181</v>
      </c>
      <c r="AN114" s="135">
        <f t="shared" si="10"/>
        <v>1</v>
      </c>
      <c r="AO114" s="135" t="str">
        <f t="shared" si="11"/>
        <v>115</v>
      </c>
      <c r="AP114" s="135" t="str">
        <f t="shared" si="12"/>
        <v>11</v>
      </c>
      <c r="AQ114" s="135" t="str">
        <f t="shared" si="13"/>
        <v>1</v>
      </c>
      <c r="AR114" s="136"/>
      <c r="AS114" s="137">
        <v>3</v>
      </c>
      <c r="AT114" s="145"/>
      <c r="AU114" s="137"/>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row>
    <row r="115" spans="1:76" s="21" customFormat="1" ht="21.95" customHeight="1" x14ac:dyDescent="0.25">
      <c r="A115" s="43">
        <v>13</v>
      </c>
      <c r="B115" s="43">
        <v>40</v>
      </c>
      <c r="C115" s="15" t="s">
        <v>1068</v>
      </c>
      <c r="D115" s="119">
        <f>IF(AND(AS115=AS114,AL115=AL114),IF(AL115="TN",IF(AS114=3,IF(D114&lt;'Phan phong'!$I$9,D114+1,1),IF(D114&lt;'Phan phong'!$I$10,D114+1,1)),IF(AS114=3,IF(D114&lt;'Phan phong'!$P$9,D114+1,1),IF(D114&lt;'Phan phong'!$P$10,D114+1,1))),1)</f>
        <v>23</v>
      </c>
      <c r="E115" s="120">
        <v>290113</v>
      </c>
      <c r="F115" s="121" t="s">
        <v>422</v>
      </c>
      <c r="G115" s="150" t="s">
        <v>413</v>
      </c>
      <c r="H115" s="163" t="s">
        <v>807</v>
      </c>
      <c r="I115" s="142"/>
      <c r="J115" s="142"/>
      <c r="K115" s="124"/>
      <c r="L115" s="124"/>
      <c r="M115" s="124"/>
      <c r="N115" s="124"/>
      <c r="O115" s="124"/>
      <c r="P115" s="124"/>
      <c r="Q115" s="142"/>
      <c r="R115" s="152"/>
      <c r="S115" s="142"/>
      <c r="T115" s="142"/>
      <c r="U115" s="124"/>
      <c r="V115" s="124"/>
      <c r="W115" s="124"/>
      <c r="X115" s="124"/>
      <c r="Y115" s="124"/>
      <c r="Z115" s="124"/>
      <c r="AA115" s="142"/>
      <c r="AB115" s="152"/>
      <c r="AC115" s="127">
        <f>SUM(I115,K115,M115,O115,Q115)</f>
        <v>0</v>
      </c>
      <c r="AD115" s="143" t="s">
        <v>12</v>
      </c>
      <c r="AE115" s="143" t="s">
        <v>1282</v>
      </c>
      <c r="AF115" s="129"/>
      <c r="AG115" s="129"/>
      <c r="AH115" s="144"/>
      <c r="AI115" s="131">
        <f t="shared" si="14"/>
        <v>4</v>
      </c>
      <c r="AJ115" s="132" t="str">
        <f t="shared" si="15"/>
        <v>TN</v>
      </c>
      <c r="AK115" s="133"/>
      <c r="AL115" s="134" t="str">
        <f t="shared" si="9"/>
        <v>TN</v>
      </c>
      <c r="AM115" s="119">
        <v>182</v>
      </c>
      <c r="AN115" s="135">
        <f t="shared" si="10"/>
        <v>1</v>
      </c>
      <c r="AO115" s="135" t="str">
        <f t="shared" si="11"/>
        <v>115</v>
      </c>
      <c r="AP115" s="135" t="str">
        <f t="shared" si="12"/>
        <v>11</v>
      </c>
      <c r="AQ115" s="135" t="str">
        <f t="shared" si="13"/>
        <v>1</v>
      </c>
      <c r="AR115" s="136"/>
      <c r="AS115" s="137">
        <v>3</v>
      </c>
      <c r="AT115" s="161"/>
      <c r="AU115" s="137"/>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row>
    <row r="116" spans="1:76" s="21" customFormat="1" ht="21.95" customHeight="1" x14ac:dyDescent="0.2">
      <c r="A116" s="43">
        <v>9</v>
      </c>
      <c r="B116" s="43">
        <v>13</v>
      </c>
      <c r="C116" s="15" t="s">
        <v>1022</v>
      </c>
      <c r="D116" s="119">
        <f>IF(AND(AS116=AS115,AL116=AL115),IF(AL116="TN",IF(AS115=3,IF(D115&lt;'Phan phong'!$I$9,D115+1,1),IF(D115&lt;'Phan phong'!$I$10,D115+1,1)),IF(AS115=3,IF(D115&lt;'Phan phong'!$P$9,D115+1,1),IF(D115&lt;'Phan phong'!$P$10,D115+1,1))),1)</f>
        <v>24</v>
      </c>
      <c r="E116" s="138">
        <v>290114</v>
      </c>
      <c r="F116" s="121" t="s">
        <v>471</v>
      </c>
      <c r="G116" s="150" t="s">
        <v>22</v>
      </c>
      <c r="H116" s="163" t="s">
        <v>712</v>
      </c>
      <c r="I116" s="166"/>
      <c r="J116" s="166"/>
      <c r="K116" s="167"/>
      <c r="L116" s="167"/>
      <c r="M116" s="167"/>
      <c r="N116" s="167"/>
      <c r="O116" s="167"/>
      <c r="P116" s="167"/>
      <c r="Q116" s="166"/>
      <c r="R116" s="126"/>
      <c r="S116" s="166"/>
      <c r="T116" s="166"/>
      <c r="U116" s="167"/>
      <c r="V116" s="167"/>
      <c r="W116" s="167"/>
      <c r="X116" s="167"/>
      <c r="Y116" s="167"/>
      <c r="Z116" s="167"/>
      <c r="AA116" s="166"/>
      <c r="AB116" s="126"/>
      <c r="AC116" s="127">
        <f>SUM(I116,K116,M116,O116,Q116)</f>
        <v>0</v>
      </c>
      <c r="AD116" s="143" t="s">
        <v>10</v>
      </c>
      <c r="AE116" s="143" t="s">
        <v>304</v>
      </c>
      <c r="AF116" s="129"/>
      <c r="AG116" s="129"/>
      <c r="AH116" s="144"/>
      <c r="AI116" s="131">
        <f t="shared" si="14"/>
        <v>4</v>
      </c>
      <c r="AJ116" s="132" t="str">
        <f t="shared" si="15"/>
        <v>TN</v>
      </c>
      <c r="AK116" s="133"/>
      <c r="AL116" s="134" t="str">
        <f t="shared" si="9"/>
        <v>TN</v>
      </c>
      <c r="AM116" s="119">
        <v>14</v>
      </c>
      <c r="AN116" s="135">
        <f t="shared" si="10"/>
        <v>1</v>
      </c>
      <c r="AO116" s="135" t="str">
        <f t="shared" si="11"/>
        <v>111</v>
      </c>
      <c r="AP116" s="135" t="str">
        <f t="shared" si="12"/>
        <v>11</v>
      </c>
      <c r="AQ116" s="135" t="str">
        <f t="shared" si="13"/>
        <v>1</v>
      </c>
      <c r="AR116" s="146"/>
      <c r="AS116" s="137">
        <v>3</v>
      </c>
      <c r="AT116" s="145"/>
      <c r="AU116" s="145"/>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row>
    <row r="117" spans="1:76" s="21" customFormat="1" ht="21.95" customHeight="1" x14ac:dyDescent="0.25">
      <c r="A117" s="42"/>
      <c r="B117" s="43"/>
      <c r="C117" s="50" t="s">
        <v>1601</v>
      </c>
      <c r="D117" s="119">
        <f>IF(AND(AS117=AS116,AL117=AL116),IF(AL117="TN",IF(AS116=3,IF(D116&lt;'Phan phong'!$I$9,D116+1,1),IF(D116&lt;'Phan phong'!$I$10,D116+1,1)),IF(AS116=3,IF(D116&lt;'Phan phong'!$P$9,D116+1,1),IF(D116&lt;'Phan phong'!$P$10,D116+1,1))),1)</f>
        <v>25</v>
      </c>
      <c r="E117" s="120">
        <v>290115</v>
      </c>
      <c r="F117" s="121" t="s">
        <v>606</v>
      </c>
      <c r="G117" s="150" t="s">
        <v>22</v>
      </c>
      <c r="H117" s="151"/>
      <c r="I117" s="142"/>
      <c r="J117" s="142"/>
      <c r="K117" s="124"/>
      <c r="L117" s="124"/>
      <c r="M117" s="124"/>
      <c r="N117" s="124"/>
      <c r="O117" s="124"/>
      <c r="P117" s="124"/>
      <c r="Q117" s="142"/>
      <c r="R117" s="152"/>
      <c r="S117" s="142"/>
      <c r="T117" s="142"/>
      <c r="U117" s="124"/>
      <c r="V117" s="124"/>
      <c r="W117" s="124"/>
      <c r="X117" s="124"/>
      <c r="Y117" s="124"/>
      <c r="Z117" s="124"/>
      <c r="AA117" s="142"/>
      <c r="AB117" s="152"/>
      <c r="AC117" s="127"/>
      <c r="AD117" s="128" t="s">
        <v>1</v>
      </c>
      <c r="AE117" s="128" t="s">
        <v>163</v>
      </c>
      <c r="AF117" s="129"/>
      <c r="AG117" s="129"/>
      <c r="AH117" s="153"/>
      <c r="AI117" s="131">
        <f t="shared" si="14"/>
        <v>4</v>
      </c>
      <c r="AJ117" s="132" t="str">
        <f t="shared" si="15"/>
        <v>TN</v>
      </c>
      <c r="AK117" s="154"/>
      <c r="AL117" s="134" t="str">
        <f t="shared" si="9"/>
        <v>TN</v>
      </c>
      <c r="AM117" s="119">
        <v>751</v>
      </c>
      <c r="AN117" s="135">
        <f t="shared" si="10"/>
        <v>0</v>
      </c>
      <c r="AO117" s="135" t="str">
        <f t="shared" si="11"/>
        <v>101</v>
      </c>
      <c r="AP117" s="135" t="str">
        <f t="shared" si="12"/>
        <v>10</v>
      </c>
      <c r="AQ117" s="135" t="str">
        <f t="shared" si="13"/>
        <v>0</v>
      </c>
      <c r="AR117" s="155"/>
      <c r="AS117" s="137">
        <v>3</v>
      </c>
      <c r="AT117" s="156"/>
      <c r="AU117" s="145"/>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row>
    <row r="118" spans="1:76" s="21" customFormat="1" ht="21.95" customHeight="1" x14ac:dyDescent="0.25">
      <c r="A118" s="43">
        <v>17</v>
      </c>
      <c r="B118" s="44">
        <v>13</v>
      </c>
      <c r="C118" s="50" t="s">
        <v>1769</v>
      </c>
      <c r="D118" s="119">
        <f>IF(AND(AS118=AS117,AL118=AL117),IF(AL118="TN",IF(AS117=3,IF(D117&lt;'Phan phong'!$I$9,D117+1,1),IF(D117&lt;'Phan phong'!$I$10,D117+1,1)),IF(AS117=3,IF(D117&lt;'Phan phong'!$P$9,D117+1,1),IF(D117&lt;'Phan phong'!$P$10,D117+1,1))),1)</f>
        <v>26</v>
      </c>
      <c r="E118" s="138">
        <v>290116</v>
      </c>
      <c r="F118" s="121" t="s">
        <v>445</v>
      </c>
      <c r="G118" s="122" t="s">
        <v>22</v>
      </c>
      <c r="H118" s="123">
        <v>37228</v>
      </c>
      <c r="I118" s="124"/>
      <c r="J118" s="124"/>
      <c r="K118" s="124"/>
      <c r="L118" s="124"/>
      <c r="M118" s="124"/>
      <c r="N118" s="124"/>
      <c r="O118" s="124"/>
      <c r="P118" s="124"/>
      <c r="Q118" s="125"/>
      <c r="R118" s="126"/>
      <c r="S118" s="124"/>
      <c r="T118" s="124"/>
      <c r="U118" s="124"/>
      <c r="V118" s="124"/>
      <c r="W118" s="124"/>
      <c r="X118" s="124"/>
      <c r="Y118" s="124"/>
      <c r="Z118" s="124"/>
      <c r="AA118" s="125"/>
      <c r="AB118" s="126"/>
      <c r="AC118" s="127">
        <f>SUM(I118,K118,M118,O118)</f>
        <v>0</v>
      </c>
      <c r="AD118" s="128" t="s">
        <v>5</v>
      </c>
      <c r="AE118" s="128" t="s">
        <v>272</v>
      </c>
      <c r="AF118" s="129"/>
      <c r="AG118" s="129"/>
      <c r="AH118" s="130"/>
      <c r="AI118" s="131">
        <f t="shared" si="14"/>
        <v>4</v>
      </c>
      <c r="AJ118" s="132" t="str">
        <f t="shared" si="15"/>
        <v>XH</v>
      </c>
      <c r="AK118" s="133" t="s">
        <v>163</v>
      </c>
      <c r="AL118" s="134" t="str">
        <f t="shared" si="9"/>
        <v>TN</v>
      </c>
      <c r="AM118" s="119">
        <v>919</v>
      </c>
      <c r="AN118" s="135">
        <f t="shared" si="10"/>
        <v>0</v>
      </c>
      <c r="AO118" s="135" t="str">
        <f t="shared" si="11"/>
        <v>105</v>
      </c>
      <c r="AP118" s="135" t="str">
        <f t="shared" si="12"/>
        <v>10</v>
      </c>
      <c r="AQ118" s="135" t="str">
        <f t="shared" si="13"/>
        <v>0</v>
      </c>
      <c r="AR118" s="136"/>
      <c r="AS118" s="137">
        <v>3</v>
      </c>
      <c r="AT118" s="137"/>
      <c r="AU118" s="161"/>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row>
    <row r="119" spans="1:76" s="21" customFormat="1" ht="21.95" customHeight="1" x14ac:dyDescent="0.2">
      <c r="A119" s="43">
        <v>11</v>
      </c>
      <c r="B119" s="43">
        <v>26</v>
      </c>
      <c r="C119" s="15" t="s">
        <v>1023</v>
      </c>
      <c r="D119" s="119">
        <f>IF(AND(AS119=AS118,AL119=AL118),IF(AL119="TN",IF(AS118=3,IF(D118&lt;'Phan phong'!$I$9,D118+1,1),IF(D118&lt;'Phan phong'!$I$10,D118+1,1)),IF(AS118=3,IF(D118&lt;'Phan phong'!$P$9,D118+1,1),IF(D118&lt;'Phan phong'!$P$10,D118+1,1))),1)</f>
        <v>27</v>
      </c>
      <c r="E119" s="120">
        <v>290117</v>
      </c>
      <c r="F119" s="121" t="s">
        <v>348</v>
      </c>
      <c r="G119" s="150" t="s">
        <v>22</v>
      </c>
      <c r="H119" s="163" t="s">
        <v>773</v>
      </c>
      <c r="I119" s="142"/>
      <c r="J119" s="142"/>
      <c r="K119" s="124"/>
      <c r="L119" s="124"/>
      <c r="M119" s="124"/>
      <c r="N119" s="124"/>
      <c r="O119" s="124"/>
      <c r="P119" s="124"/>
      <c r="Q119" s="142"/>
      <c r="R119" s="147"/>
      <c r="S119" s="142"/>
      <c r="T119" s="142"/>
      <c r="U119" s="124"/>
      <c r="V119" s="124"/>
      <c r="W119" s="124"/>
      <c r="X119" s="124"/>
      <c r="Y119" s="124"/>
      <c r="Z119" s="124"/>
      <c r="AA119" s="142"/>
      <c r="AB119" s="147"/>
      <c r="AC119" s="127">
        <f>SUM(I119,K119,M119,O119,Q119)</f>
        <v>0</v>
      </c>
      <c r="AD119" s="143" t="s">
        <v>11</v>
      </c>
      <c r="AE119" s="143" t="s">
        <v>304</v>
      </c>
      <c r="AF119" s="129"/>
      <c r="AG119" s="129"/>
      <c r="AH119" s="144"/>
      <c r="AI119" s="131">
        <f t="shared" si="14"/>
        <v>4</v>
      </c>
      <c r="AJ119" s="132" t="str">
        <f t="shared" si="15"/>
        <v>TN</v>
      </c>
      <c r="AK119" s="133"/>
      <c r="AL119" s="134" t="str">
        <f t="shared" si="9"/>
        <v>TN</v>
      </c>
      <c r="AM119" s="119">
        <v>53</v>
      </c>
      <c r="AN119" s="135">
        <f t="shared" si="10"/>
        <v>1</v>
      </c>
      <c r="AO119" s="135" t="str">
        <f t="shared" si="11"/>
        <v>112</v>
      </c>
      <c r="AP119" s="135" t="str">
        <f t="shared" si="12"/>
        <v>11</v>
      </c>
      <c r="AQ119" s="135" t="str">
        <f t="shared" si="13"/>
        <v>1</v>
      </c>
      <c r="AR119" s="148"/>
      <c r="AS119" s="137">
        <v>3</v>
      </c>
      <c r="AT119" s="181"/>
      <c r="AU119" s="149"/>
    </row>
    <row r="120" spans="1:76" s="21" customFormat="1" ht="21.95" customHeight="1" x14ac:dyDescent="0.25">
      <c r="A120" s="42"/>
      <c r="B120" s="43"/>
      <c r="C120" s="50" t="s">
        <v>1636</v>
      </c>
      <c r="D120" s="119">
        <f>IF(AND(AS120=AS119,AL120=AL119),IF(AL120="TN",IF(AS119=3,IF(D119&lt;'Phan phong'!$I$9,D119+1,1),IF(D119&lt;'Phan phong'!$I$10,D119+1,1)),IF(AS119=3,IF(D119&lt;'Phan phong'!$P$9,D119+1,1),IF(D119&lt;'Phan phong'!$P$10,D119+1,1))),1)</f>
        <v>28</v>
      </c>
      <c r="E120" s="138">
        <v>290118</v>
      </c>
      <c r="F120" s="121" t="s">
        <v>547</v>
      </c>
      <c r="G120" s="150" t="s">
        <v>22</v>
      </c>
      <c r="H120" s="151"/>
      <c r="I120" s="142"/>
      <c r="J120" s="142"/>
      <c r="K120" s="124"/>
      <c r="L120" s="124"/>
      <c r="M120" s="124"/>
      <c r="N120" s="124"/>
      <c r="O120" s="124"/>
      <c r="P120" s="124"/>
      <c r="Q120" s="142"/>
      <c r="R120" s="152"/>
      <c r="S120" s="142"/>
      <c r="T120" s="142"/>
      <c r="U120" s="124"/>
      <c r="V120" s="124"/>
      <c r="W120" s="124"/>
      <c r="X120" s="124"/>
      <c r="Y120" s="124"/>
      <c r="Z120" s="124"/>
      <c r="AA120" s="142"/>
      <c r="AB120" s="152"/>
      <c r="AC120" s="127"/>
      <c r="AD120" s="128" t="s">
        <v>2</v>
      </c>
      <c r="AE120" s="128" t="s">
        <v>163</v>
      </c>
      <c r="AF120" s="129"/>
      <c r="AG120" s="129"/>
      <c r="AH120" s="153"/>
      <c r="AI120" s="131">
        <f t="shared" si="14"/>
        <v>4</v>
      </c>
      <c r="AJ120" s="132" t="str">
        <f t="shared" si="15"/>
        <v>TN</v>
      </c>
      <c r="AK120" s="154"/>
      <c r="AL120" s="134" t="str">
        <f t="shared" si="9"/>
        <v>TN</v>
      </c>
      <c r="AM120" s="119">
        <v>786</v>
      </c>
      <c r="AN120" s="135">
        <f t="shared" si="10"/>
        <v>0</v>
      </c>
      <c r="AO120" s="135" t="str">
        <f t="shared" si="11"/>
        <v>102</v>
      </c>
      <c r="AP120" s="135" t="str">
        <f t="shared" si="12"/>
        <v>10</v>
      </c>
      <c r="AQ120" s="135" t="str">
        <f t="shared" si="13"/>
        <v>0</v>
      </c>
      <c r="AR120" s="155"/>
      <c r="AS120" s="137">
        <v>3</v>
      </c>
      <c r="AT120" s="156"/>
      <c r="AU120" s="145"/>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row>
    <row r="121" spans="1:76" s="21" customFormat="1" ht="21.95" customHeight="1" x14ac:dyDescent="0.2">
      <c r="A121" s="43">
        <v>12</v>
      </c>
      <c r="B121" s="43">
        <v>31</v>
      </c>
      <c r="C121" s="15" t="s">
        <v>1060</v>
      </c>
      <c r="D121" s="119">
        <f>IF(AND(AS121=AS120,AL121=AL120),IF(AL121="TN",IF(AS120=3,IF(D120&lt;'Phan phong'!$I$9,D120+1,1),IF(D120&lt;'Phan phong'!$I$10,D120+1,1)),IF(AS120=3,IF(D120&lt;'Phan phong'!$P$9,D120+1,1),IF(D120&lt;'Phan phong'!$P$10,D120+1,1))),1)</f>
        <v>29</v>
      </c>
      <c r="E121" s="120">
        <v>290119</v>
      </c>
      <c r="F121" s="121" t="s">
        <v>506</v>
      </c>
      <c r="G121" s="150" t="s">
        <v>381</v>
      </c>
      <c r="H121" s="163" t="s">
        <v>801</v>
      </c>
      <c r="I121" s="142"/>
      <c r="J121" s="142"/>
      <c r="K121" s="124"/>
      <c r="L121" s="124"/>
      <c r="M121" s="124"/>
      <c r="N121" s="124"/>
      <c r="O121" s="124"/>
      <c r="P121" s="124"/>
      <c r="Q121" s="142"/>
      <c r="R121" s="147"/>
      <c r="S121" s="142"/>
      <c r="T121" s="142"/>
      <c r="U121" s="124"/>
      <c r="V121" s="124"/>
      <c r="W121" s="124"/>
      <c r="X121" s="124"/>
      <c r="Y121" s="124"/>
      <c r="Z121" s="124"/>
      <c r="AA121" s="142"/>
      <c r="AB121" s="147"/>
      <c r="AC121" s="127">
        <f>SUM(I121,K121,M121,O121,Q121)</f>
        <v>0</v>
      </c>
      <c r="AD121" s="143" t="s">
        <v>11</v>
      </c>
      <c r="AE121" s="143" t="s">
        <v>1282</v>
      </c>
      <c r="AF121" s="129"/>
      <c r="AG121" s="129"/>
      <c r="AH121" s="144"/>
      <c r="AI121" s="131">
        <f t="shared" si="14"/>
        <v>4</v>
      </c>
      <c r="AJ121" s="132" t="str">
        <f t="shared" si="15"/>
        <v>TN</v>
      </c>
      <c r="AK121" s="133"/>
      <c r="AL121" s="134" t="str">
        <f t="shared" si="9"/>
        <v>TN</v>
      </c>
      <c r="AM121" s="119">
        <v>54</v>
      </c>
      <c r="AN121" s="135">
        <f t="shared" si="10"/>
        <v>1</v>
      </c>
      <c r="AO121" s="135" t="str">
        <f t="shared" si="11"/>
        <v>112</v>
      </c>
      <c r="AP121" s="135" t="str">
        <f t="shared" si="12"/>
        <v>11</v>
      </c>
      <c r="AQ121" s="135" t="str">
        <f t="shared" si="13"/>
        <v>1</v>
      </c>
      <c r="AR121" s="148"/>
      <c r="AS121" s="137">
        <v>3</v>
      </c>
      <c r="AT121" s="149"/>
      <c r="AU121" s="149"/>
    </row>
    <row r="122" spans="1:76" s="21" customFormat="1" ht="21.95" customHeight="1" x14ac:dyDescent="0.25">
      <c r="A122" s="42"/>
      <c r="B122" s="43"/>
      <c r="C122" s="50" t="s">
        <v>1584</v>
      </c>
      <c r="D122" s="119">
        <f>IF(AND(AS122=AS121,AL122=AL121),IF(AL122="TN",IF(AS121=3,IF(D121&lt;'Phan phong'!$I$9,D121+1,1),IF(D121&lt;'Phan phong'!$I$10,D121+1,1)),IF(AS121=3,IF(D121&lt;'Phan phong'!$P$9,D121+1,1),IF(D121&lt;'Phan phong'!$P$10,D121+1,1))),1)</f>
        <v>30</v>
      </c>
      <c r="E122" s="138">
        <v>290120</v>
      </c>
      <c r="F122" s="121" t="s">
        <v>1965</v>
      </c>
      <c r="G122" s="150" t="s">
        <v>381</v>
      </c>
      <c r="H122" s="151"/>
      <c r="I122" s="142"/>
      <c r="J122" s="142"/>
      <c r="K122" s="124"/>
      <c r="L122" s="124"/>
      <c r="M122" s="124"/>
      <c r="N122" s="124"/>
      <c r="O122" s="124"/>
      <c r="P122" s="124"/>
      <c r="Q122" s="142"/>
      <c r="R122" s="152"/>
      <c r="S122" s="142"/>
      <c r="T122" s="142"/>
      <c r="U122" s="124"/>
      <c r="V122" s="124"/>
      <c r="W122" s="124"/>
      <c r="X122" s="124"/>
      <c r="Y122" s="124"/>
      <c r="Z122" s="124"/>
      <c r="AA122" s="142"/>
      <c r="AB122" s="152"/>
      <c r="AC122" s="127"/>
      <c r="AD122" s="128" t="s">
        <v>1</v>
      </c>
      <c r="AE122" s="128" t="s">
        <v>163</v>
      </c>
      <c r="AF122" s="129"/>
      <c r="AG122" s="129"/>
      <c r="AH122" s="153"/>
      <c r="AI122" s="131">
        <f t="shared" si="14"/>
        <v>4</v>
      </c>
      <c r="AJ122" s="132" t="str">
        <f t="shared" si="15"/>
        <v>TN</v>
      </c>
      <c r="AK122" s="154"/>
      <c r="AL122" s="134" t="str">
        <f t="shared" si="9"/>
        <v>TN</v>
      </c>
      <c r="AM122" s="119">
        <v>734</v>
      </c>
      <c r="AN122" s="135">
        <f t="shared" si="10"/>
        <v>0</v>
      </c>
      <c r="AO122" s="135" t="str">
        <f t="shared" si="11"/>
        <v>101</v>
      </c>
      <c r="AP122" s="135" t="str">
        <f t="shared" si="12"/>
        <v>10</v>
      </c>
      <c r="AQ122" s="135" t="str">
        <f t="shared" si="13"/>
        <v>0</v>
      </c>
      <c r="AR122" s="155"/>
      <c r="AS122" s="137">
        <v>3</v>
      </c>
      <c r="AT122" s="156"/>
      <c r="AU122" s="145"/>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row>
    <row r="123" spans="1:76" s="21" customFormat="1" ht="21.95" customHeight="1" x14ac:dyDescent="0.25">
      <c r="A123" s="43">
        <v>38</v>
      </c>
      <c r="B123" s="44">
        <v>10</v>
      </c>
      <c r="C123" s="50" t="s">
        <v>1843</v>
      </c>
      <c r="D123" s="119">
        <f>IF(AND(AS123=AS122,AL123=AL122),IF(AL123="TN",IF(AS122=3,IF(D122&lt;'Phan phong'!$I$9,D122+1,1),IF(D122&lt;'Phan phong'!$I$10,D122+1,1)),IF(AS122=3,IF(D122&lt;'Phan phong'!$P$9,D122+1,1),IF(D122&lt;'Phan phong'!$P$10,D122+1,1))),1)</f>
        <v>1</v>
      </c>
      <c r="E123" s="120">
        <v>290121</v>
      </c>
      <c r="F123" s="121" t="s">
        <v>1455</v>
      </c>
      <c r="G123" s="122" t="s">
        <v>381</v>
      </c>
      <c r="H123" s="123">
        <v>36997</v>
      </c>
      <c r="I123" s="124"/>
      <c r="J123" s="124"/>
      <c r="K123" s="124"/>
      <c r="L123" s="124"/>
      <c r="M123" s="124"/>
      <c r="N123" s="124"/>
      <c r="O123" s="124"/>
      <c r="P123" s="124"/>
      <c r="Q123" s="125"/>
      <c r="R123" s="126"/>
      <c r="S123" s="124"/>
      <c r="T123" s="124"/>
      <c r="U123" s="124"/>
      <c r="V123" s="124"/>
      <c r="W123" s="124"/>
      <c r="X123" s="124"/>
      <c r="Y123" s="124"/>
      <c r="Z123" s="124"/>
      <c r="AA123" s="125"/>
      <c r="AB123" s="126"/>
      <c r="AC123" s="127">
        <f>SUM(I123,K123,M123,O123)</f>
        <v>0</v>
      </c>
      <c r="AD123" s="128" t="s">
        <v>8</v>
      </c>
      <c r="AE123" s="128" t="s">
        <v>163</v>
      </c>
      <c r="AF123" s="129"/>
      <c r="AG123" s="129"/>
      <c r="AH123" s="130"/>
      <c r="AI123" s="131">
        <f t="shared" si="14"/>
        <v>5</v>
      </c>
      <c r="AJ123" s="132" t="str">
        <f t="shared" si="15"/>
        <v>TN</v>
      </c>
      <c r="AK123" s="133"/>
      <c r="AL123" s="134" t="str">
        <f t="shared" si="9"/>
        <v>TN</v>
      </c>
      <c r="AM123" s="119">
        <v>997</v>
      </c>
      <c r="AN123" s="135">
        <f t="shared" si="10"/>
        <v>0</v>
      </c>
      <c r="AO123" s="135" t="str">
        <f t="shared" si="11"/>
        <v>107</v>
      </c>
      <c r="AP123" s="135" t="str">
        <f t="shared" si="12"/>
        <v>10</v>
      </c>
      <c r="AQ123" s="135" t="str">
        <f t="shared" si="13"/>
        <v>0</v>
      </c>
      <c r="AR123" s="136"/>
      <c r="AS123" s="137">
        <v>3</v>
      </c>
      <c r="AT123" s="137"/>
      <c r="AU123" s="161"/>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row>
    <row r="124" spans="1:76" s="21" customFormat="1" ht="21.95" customHeight="1" x14ac:dyDescent="0.25">
      <c r="A124" s="43">
        <v>38</v>
      </c>
      <c r="B124" s="43">
        <v>39</v>
      </c>
      <c r="C124" s="15" t="s">
        <v>993</v>
      </c>
      <c r="D124" s="119">
        <f>IF(AND(AS124=AS123,AL124=AL123),IF(AL124="TN",IF(AS123=3,IF(D123&lt;'Phan phong'!$I$9,D123+1,1),IF(D123&lt;'Phan phong'!$I$10,D123+1,1)),IF(AS123=3,IF(D123&lt;'Phan phong'!$P$9,D123+1,1),IF(D123&lt;'Phan phong'!$P$10,D123+1,1))),1)</f>
        <v>2</v>
      </c>
      <c r="E124" s="138">
        <v>290122</v>
      </c>
      <c r="F124" s="121" t="s">
        <v>445</v>
      </c>
      <c r="G124" s="150" t="s">
        <v>381</v>
      </c>
      <c r="H124" s="163" t="s">
        <v>747</v>
      </c>
      <c r="I124" s="142"/>
      <c r="J124" s="142"/>
      <c r="K124" s="142"/>
      <c r="L124" s="142"/>
      <c r="M124" s="142"/>
      <c r="N124" s="142"/>
      <c r="O124" s="142"/>
      <c r="P124" s="142"/>
      <c r="Q124" s="142"/>
      <c r="R124" s="126"/>
      <c r="S124" s="142"/>
      <c r="T124" s="142"/>
      <c r="U124" s="142"/>
      <c r="V124" s="142"/>
      <c r="W124" s="142"/>
      <c r="X124" s="142"/>
      <c r="Y124" s="142"/>
      <c r="Z124" s="142"/>
      <c r="AA124" s="142"/>
      <c r="AB124" s="126"/>
      <c r="AC124" s="127">
        <f>SUM(I124,K124,M124,O124,Q124)</f>
        <v>0</v>
      </c>
      <c r="AD124" s="143" t="s">
        <v>16</v>
      </c>
      <c r="AE124" s="143" t="s">
        <v>162</v>
      </c>
      <c r="AF124" s="129"/>
      <c r="AG124" s="129"/>
      <c r="AH124" s="129" t="s">
        <v>1505</v>
      </c>
      <c r="AI124" s="131">
        <f t="shared" si="14"/>
        <v>5</v>
      </c>
      <c r="AJ124" s="132" t="str">
        <f t="shared" si="15"/>
        <v>TN</v>
      </c>
      <c r="AK124" s="133"/>
      <c r="AL124" s="134" t="str">
        <f t="shared" si="9"/>
        <v>TN</v>
      </c>
      <c r="AM124" s="119">
        <v>269</v>
      </c>
      <c r="AN124" s="135">
        <f t="shared" si="10"/>
        <v>1</v>
      </c>
      <c r="AO124" s="135" t="str">
        <f t="shared" si="11"/>
        <v>117</v>
      </c>
      <c r="AP124" s="135" t="str">
        <f t="shared" si="12"/>
        <v>11</v>
      </c>
      <c r="AQ124" s="135" t="str">
        <f t="shared" si="13"/>
        <v>1</v>
      </c>
      <c r="AR124" s="136"/>
      <c r="AS124" s="137">
        <v>3</v>
      </c>
      <c r="AT124" s="170"/>
      <c r="AU124" s="145"/>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row>
    <row r="125" spans="1:76" s="21" customFormat="1" ht="21.95" customHeight="1" x14ac:dyDescent="0.2">
      <c r="A125" s="43">
        <v>21</v>
      </c>
      <c r="B125" s="44">
        <v>9</v>
      </c>
      <c r="C125" s="50" t="s">
        <v>1868</v>
      </c>
      <c r="D125" s="119">
        <f>IF(AND(AS125=AS124,AL125=AL124),IF(AL125="TN",IF(AS124=3,IF(D124&lt;'Phan phong'!$I$9,D124+1,1),IF(D124&lt;'Phan phong'!$I$10,D124+1,1)),IF(AS124=3,IF(D124&lt;'Phan phong'!$P$9,D124+1,1),IF(D124&lt;'Phan phong'!$P$10,D124+1,1))),1)</f>
        <v>3</v>
      </c>
      <c r="E125" s="120">
        <v>290123</v>
      </c>
      <c r="F125" s="121" t="s">
        <v>384</v>
      </c>
      <c r="G125" s="122" t="s">
        <v>381</v>
      </c>
      <c r="H125" s="123">
        <v>37172</v>
      </c>
      <c r="I125" s="124"/>
      <c r="J125" s="124"/>
      <c r="K125" s="124"/>
      <c r="L125" s="124"/>
      <c r="M125" s="124"/>
      <c r="N125" s="124"/>
      <c r="O125" s="124"/>
      <c r="P125" s="124"/>
      <c r="Q125" s="125"/>
      <c r="R125" s="126"/>
      <c r="S125" s="124"/>
      <c r="T125" s="124"/>
      <c r="U125" s="124"/>
      <c r="V125" s="124"/>
      <c r="W125" s="124"/>
      <c r="X125" s="124"/>
      <c r="Y125" s="124"/>
      <c r="Z125" s="124"/>
      <c r="AA125" s="125"/>
      <c r="AB125" s="126"/>
      <c r="AC125" s="127">
        <f>SUM(I125,K125,M125,O125)</f>
        <v>0</v>
      </c>
      <c r="AD125" s="128" t="s">
        <v>8</v>
      </c>
      <c r="AE125" s="128" t="s">
        <v>163</v>
      </c>
      <c r="AF125" s="129"/>
      <c r="AG125" s="129"/>
      <c r="AH125" s="130"/>
      <c r="AI125" s="131">
        <f t="shared" si="14"/>
        <v>5</v>
      </c>
      <c r="AJ125" s="132" t="str">
        <f t="shared" si="15"/>
        <v>TN</v>
      </c>
      <c r="AK125" s="133"/>
      <c r="AL125" s="134" t="str">
        <f t="shared" si="9"/>
        <v>TN</v>
      </c>
      <c r="AM125" s="119">
        <v>1022</v>
      </c>
      <c r="AN125" s="135">
        <f t="shared" si="10"/>
        <v>0</v>
      </c>
      <c r="AO125" s="135" t="str">
        <f t="shared" si="11"/>
        <v>107</v>
      </c>
      <c r="AP125" s="135" t="str">
        <f t="shared" si="12"/>
        <v>10</v>
      </c>
      <c r="AQ125" s="135" t="str">
        <f t="shared" si="13"/>
        <v>0</v>
      </c>
      <c r="AR125" s="146"/>
      <c r="AS125" s="137">
        <v>3</v>
      </c>
      <c r="AT125" s="137"/>
      <c r="AU125" s="161"/>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row>
    <row r="126" spans="1:76" s="21" customFormat="1" ht="21.95" customHeight="1" x14ac:dyDescent="0.25">
      <c r="A126" s="43">
        <v>25</v>
      </c>
      <c r="B126" s="43">
        <v>25</v>
      </c>
      <c r="C126" s="15" t="s">
        <v>961</v>
      </c>
      <c r="D126" s="119">
        <f>IF(AND(AS126=AS125,AL126=AL125),IF(AL126="TN",IF(AS125=3,IF(D125&lt;'Phan phong'!$I$9,D125+1,1),IF(D125&lt;'Phan phong'!$I$10,D125+1,1)),IF(AS125=3,IF(D125&lt;'Phan phong'!$P$9,D125+1,1),IF(D125&lt;'Phan phong'!$P$10,D125+1,1))),1)</f>
        <v>4</v>
      </c>
      <c r="E126" s="138">
        <v>290124</v>
      </c>
      <c r="F126" s="121" t="s">
        <v>409</v>
      </c>
      <c r="G126" s="150" t="s">
        <v>381</v>
      </c>
      <c r="H126" s="163" t="s">
        <v>720</v>
      </c>
      <c r="I126" s="142"/>
      <c r="J126" s="142"/>
      <c r="K126" s="124"/>
      <c r="L126" s="124"/>
      <c r="M126" s="124"/>
      <c r="N126" s="124"/>
      <c r="O126" s="124"/>
      <c r="P126" s="124"/>
      <c r="Q126" s="142"/>
      <c r="R126" s="152"/>
      <c r="S126" s="142"/>
      <c r="T126" s="142"/>
      <c r="U126" s="124"/>
      <c r="V126" s="124"/>
      <c r="W126" s="124"/>
      <c r="X126" s="124"/>
      <c r="Y126" s="124"/>
      <c r="Z126" s="124"/>
      <c r="AA126" s="142"/>
      <c r="AB126" s="152"/>
      <c r="AC126" s="127">
        <f t="shared" ref="AC126:AC132" si="16">SUM(I126,K126,M126,O126,Q126)</f>
        <v>0</v>
      </c>
      <c r="AD126" s="143" t="s">
        <v>16</v>
      </c>
      <c r="AE126" s="143" t="s">
        <v>162</v>
      </c>
      <c r="AF126" s="129"/>
      <c r="AG126" s="129"/>
      <c r="AH126" s="144"/>
      <c r="AI126" s="131">
        <f t="shared" si="14"/>
        <v>5</v>
      </c>
      <c r="AJ126" s="132" t="str">
        <f t="shared" si="15"/>
        <v>TN</v>
      </c>
      <c r="AK126" s="133"/>
      <c r="AL126" s="134" t="str">
        <f t="shared" si="9"/>
        <v>TN</v>
      </c>
      <c r="AM126" s="119">
        <v>268</v>
      </c>
      <c r="AN126" s="135">
        <f t="shared" si="10"/>
        <v>1</v>
      </c>
      <c r="AO126" s="135" t="str">
        <f t="shared" si="11"/>
        <v>117</v>
      </c>
      <c r="AP126" s="135" t="str">
        <f t="shared" si="12"/>
        <v>11</v>
      </c>
      <c r="AQ126" s="135" t="str">
        <f t="shared" si="13"/>
        <v>1</v>
      </c>
      <c r="AR126" s="136"/>
      <c r="AS126" s="137">
        <v>3</v>
      </c>
      <c r="AT126" s="161"/>
      <c r="AU126" s="137"/>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row>
    <row r="127" spans="1:76" s="4" customFormat="1" ht="21.95" customHeight="1" x14ac:dyDescent="0.25">
      <c r="A127" s="43">
        <v>15</v>
      </c>
      <c r="B127" s="43">
        <v>10</v>
      </c>
      <c r="C127" s="15" t="s">
        <v>1028</v>
      </c>
      <c r="D127" s="119">
        <f>IF(AND(AS127=AS126,AL127=AL126),IF(AL127="TN",IF(AS126=3,IF(D126&lt;'Phan phong'!$I$9,D126+1,1),IF(D126&lt;'Phan phong'!$I$10,D126+1,1)),IF(AS126=3,IF(D126&lt;'Phan phong'!$P$9,D126+1,1),IF(D126&lt;'Phan phong'!$P$10,D126+1,1))),1)</f>
        <v>5</v>
      </c>
      <c r="E127" s="120">
        <v>290125</v>
      </c>
      <c r="F127" s="121" t="s">
        <v>371</v>
      </c>
      <c r="G127" s="150" t="s">
        <v>381</v>
      </c>
      <c r="H127" s="163" t="s">
        <v>716</v>
      </c>
      <c r="I127" s="142"/>
      <c r="J127" s="142"/>
      <c r="K127" s="124"/>
      <c r="L127" s="124"/>
      <c r="M127" s="124"/>
      <c r="N127" s="124"/>
      <c r="O127" s="124"/>
      <c r="P127" s="124"/>
      <c r="Q127" s="142"/>
      <c r="R127" s="126"/>
      <c r="S127" s="142"/>
      <c r="T127" s="142"/>
      <c r="U127" s="124"/>
      <c r="V127" s="124"/>
      <c r="W127" s="124"/>
      <c r="X127" s="124"/>
      <c r="Y127" s="124"/>
      <c r="Z127" s="124"/>
      <c r="AA127" s="142"/>
      <c r="AB127" s="126"/>
      <c r="AC127" s="127">
        <f t="shared" si="16"/>
        <v>0</v>
      </c>
      <c r="AD127" s="143" t="s">
        <v>12</v>
      </c>
      <c r="AE127" s="143" t="s">
        <v>1559</v>
      </c>
      <c r="AF127" s="129"/>
      <c r="AG127" s="129"/>
      <c r="AH127" s="144"/>
      <c r="AI127" s="131">
        <f t="shared" si="14"/>
        <v>5</v>
      </c>
      <c r="AJ127" s="132" t="str">
        <f t="shared" si="15"/>
        <v>TN</v>
      </c>
      <c r="AK127" s="133"/>
      <c r="AL127" s="134" t="str">
        <f t="shared" si="9"/>
        <v>TN</v>
      </c>
      <c r="AM127" s="119">
        <v>184</v>
      </c>
      <c r="AN127" s="135">
        <f t="shared" si="10"/>
        <v>1</v>
      </c>
      <c r="AO127" s="135" t="str">
        <f t="shared" si="11"/>
        <v>115</v>
      </c>
      <c r="AP127" s="135" t="str">
        <f t="shared" si="12"/>
        <v>11</v>
      </c>
      <c r="AQ127" s="135" t="str">
        <f t="shared" si="13"/>
        <v>1</v>
      </c>
      <c r="AR127" s="136"/>
      <c r="AS127" s="137">
        <v>3</v>
      </c>
      <c r="AT127" s="145"/>
      <c r="AU127" s="145"/>
    </row>
    <row r="128" spans="1:76" s="4" customFormat="1" ht="21.95" customHeight="1" x14ac:dyDescent="0.25">
      <c r="A128" s="43">
        <v>23</v>
      </c>
      <c r="B128" s="43">
        <v>23</v>
      </c>
      <c r="C128" s="15" t="s">
        <v>943</v>
      </c>
      <c r="D128" s="119">
        <f>IF(AND(AS128=AS127,AL128=AL127),IF(AL128="TN",IF(AS127=3,IF(D127&lt;'Phan phong'!$I$9,D127+1,1),IF(D127&lt;'Phan phong'!$I$10,D127+1,1)),IF(AS127=3,IF(D127&lt;'Phan phong'!$P$9,D127+1,1),IF(D127&lt;'Phan phong'!$P$10,D127+1,1))),1)</f>
        <v>6</v>
      </c>
      <c r="E128" s="138">
        <v>290126</v>
      </c>
      <c r="F128" s="121" t="s">
        <v>380</v>
      </c>
      <c r="G128" s="150" t="s">
        <v>381</v>
      </c>
      <c r="H128" s="163" t="s">
        <v>702</v>
      </c>
      <c r="I128" s="142"/>
      <c r="J128" s="142"/>
      <c r="K128" s="124"/>
      <c r="L128" s="124"/>
      <c r="M128" s="124"/>
      <c r="N128" s="124"/>
      <c r="O128" s="124"/>
      <c r="P128" s="124"/>
      <c r="Q128" s="142"/>
      <c r="R128" s="126"/>
      <c r="S128" s="142"/>
      <c r="T128" s="142"/>
      <c r="U128" s="124"/>
      <c r="V128" s="124"/>
      <c r="W128" s="124"/>
      <c r="X128" s="124"/>
      <c r="Y128" s="124"/>
      <c r="Z128" s="124"/>
      <c r="AA128" s="142"/>
      <c r="AB128" s="126"/>
      <c r="AC128" s="127">
        <f t="shared" si="16"/>
        <v>0</v>
      </c>
      <c r="AD128" s="143" t="s">
        <v>16</v>
      </c>
      <c r="AE128" s="143" t="s">
        <v>162</v>
      </c>
      <c r="AF128" s="129"/>
      <c r="AG128" s="129"/>
      <c r="AH128" s="144"/>
      <c r="AI128" s="131">
        <f t="shared" si="14"/>
        <v>5</v>
      </c>
      <c r="AJ128" s="132" t="str">
        <f t="shared" si="15"/>
        <v>TN</v>
      </c>
      <c r="AK128" s="133"/>
      <c r="AL128" s="134" t="str">
        <f t="shared" si="9"/>
        <v>TN</v>
      </c>
      <c r="AM128" s="119">
        <v>267</v>
      </c>
      <c r="AN128" s="135">
        <f t="shared" si="10"/>
        <v>1</v>
      </c>
      <c r="AO128" s="135" t="str">
        <f t="shared" si="11"/>
        <v>117</v>
      </c>
      <c r="AP128" s="135" t="str">
        <f t="shared" si="12"/>
        <v>11</v>
      </c>
      <c r="AQ128" s="135" t="str">
        <f t="shared" si="13"/>
        <v>1</v>
      </c>
      <c r="AR128" s="136"/>
      <c r="AS128" s="137">
        <v>3</v>
      </c>
      <c r="AT128" s="137"/>
      <c r="AU128" s="161"/>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row>
    <row r="129" spans="1:76" s="4" customFormat="1" ht="21.95" customHeight="1" x14ac:dyDescent="0.2">
      <c r="A129" s="43">
        <v>17</v>
      </c>
      <c r="B129" s="43">
        <v>31</v>
      </c>
      <c r="C129" s="15" t="s">
        <v>1044</v>
      </c>
      <c r="D129" s="119">
        <f>IF(AND(AS129=AS128,AL129=AL128),IF(AL129="TN",IF(AS128=3,IF(D128&lt;'Phan phong'!$I$9,D128+1,1),IF(D128&lt;'Phan phong'!$I$10,D128+1,1)),IF(AS128=3,IF(D128&lt;'Phan phong'!$P$9,D128+1,1),IF(D128&lt;'Phan phong'!$P$10,D128+1,1))),1)</f>
        <v>7</v>
      </c>
      <c r="E129" s="120">
        <v>290127</v>
      </c>
      <c r="F129" s="121" t="s">
        <v>348</v>
      </c>
      <c r="G129" s="150" t="s">
        <v>381</v>
      </c>
      <c r="H129" s="163" t="s">
        <v>680</v>
      </c>
      <c r="I129" s="142"/>
      <c r="J129" s="142"/>
      <c r="K129" s="124"/>
      <c r="L129" s="124"/>
      <c r="M129" s="124"/>
      <c r="N129" s="124"/>
      <c r="O129" s="124"/>
      <c r="P129" s="124"/>
      <c r="Q129" s="142"/>
      <c r="R129" s="126"/>
      <c r="S129" s="142"/>
      <c r="T129" s="142"/>
      <c r="U129" s="124"/>
      <c r="V129" s="124"/>
      <c r="W129" s="124"/>
      <c r="X129" s="124"/>
      <c r="Y129" s="124"/>
      <c r="Z129" s="124"/>
      <c r="AA129" s="142"/>
      <c r="AB129" s="126"/>
      <c r="AC129" s="127">
        <f t="shared" si="16"/>
        <v>0</v>
      </c>
      <c r="AD129" s="143" t="s">
        <v>13</v>
      </c>
      <c r="AE129" s="143" t="s">
        <v>1559</v>
      </c>
      <c r="AF129" s="129"/>
      <c r="AG129" s="129"/>
      <c r="AH129" s="144"/>
      <c r="AI129" s="131">
        <f t="shared" si="14"/>
        <v>5</v>
      </c>
      <c r="AJ129" s="132" t="str">
        <f t="shared" si="15"/>
        <v>TN</v>
      </c>
      <c r="AK129" s="133"/>
      <c r="AL129" s="134" t="str">
        <f t="shared" si="9"/>
        <v>TN</v>
      </c>
      <c r="AM129" s="119">
        <v>101</v>
      </c>
      <c r="AN129" s="135">
        <f t="shared" si="10"/>
        <v>1</v>
      </c>
      <c r="AO129" s="135" t="str">
        <f t="shared" si="11"/>
        <v>113</v>
      </c>
      <c r="AP129" s="135" t="str">
        <f t="shared" si="12"/>
        <v>11</v>
      </c>
      <c r="AQ129" s="135" t="str">
        <f t="shared" si="13"/>
        <v>1</v>
      </c>
      <c r="AR129" s="146"/>
      <c r="AS129" s="137">
        <v>3</v>
      </c>
      <c r="AT129" s="145"/>
      <c r="AU129" s="145"/>
    </row>
    <row r="130" spans="1:76" s="4" customFormat="1" ht="21.95" customHeight="1" x14ac:dyDescent="0.2">
      <c r="A130" s="43">
        <v>18</v>
      </c>
      <c r="B130" s="43">
        <v>18</v>
      </c>
      <c r="C130" s="15" t="s">
        <v>933</v>
      </c>
      <c r="D130" s="119">
        <f>IF(AND(AS130=AS129,AL130=AL129),IF(AL130="TN",IF(AS129=3,IF(D129&lt;'Phan phong'!$I$9,D129+1,1),IF(D129&lt;'Phan phong'!$I$10,D129+1,1)),IF(AS129=3,IF(D129&lt;'Phan phong'!$P$9,D129+1,1),IF(D129&lt;'Phan phong'!$P$10,D129+1,1))),1)</f>
        <v>8</v>
      </c>
      <c r="E130" s="138">
        <v>290128</v>
      </c>
      <c r="F130" s="121" t="s">
        <v>365</v>
      </c>
      <c r="G130" s="150" t="s">
        <v>366</v>
      </c>
      <c r="H130" s="163" t="s">
        <v>694</v>
      </c>
      <c r="I130" s="142"/>
      <c r="J130" s="142"/>
      <c r="K130" s="124"/>
      <c r="L130" s="124"/>
      <c r="M130" s="124"/>
      <c r="N130" s="124"/>
      <c r="O130" s="124"/>
      <c r="P130" s="124"/>
      <c r="Q130" s="142"/>
      <c r="R130" s="126"/>
      <c r="S130" s="142"/>
      <c r="T130" s="142"/>
      <c r="U130" s="124"/>
      <c r="V130" s="124"/>
      <c r="W130" s="124"/>
      <c r="X130" s="124"/>
      <c r="Y130" s="124"/>
      <c r="Z130" s="124"/>
      <c r="AA130" s="142"/>
      <c r="AB130" s="126"/>
      <c r="AC130" s="127">
        <f t="shared" si="16"/>
        <v>0</v>
      </c>
      <c r="AD130" s="143" t="s">
        <v>15</v>
      </c>
      <c r="AE130" s="143" t="s">
        <v>166</v>
      </c>
      <c r="AF130" s="129"/>
      <c r="AG130" s="129"/>
      <c r="AH130" s="144"/>
      <c r="AI130" s="131">
        <f t="shared" si="14"/>
        <v>5</v>
      </c>
      <c r="AJ130" s="132" t="str">
        <f t="shared" si="15"/>
        <v>TN</v>
      </c>
      <c r="AK130" s="133"/>
      <c r="AL130" s="134" t="str">
        <f t="shared" si="9"/>
        <v>TN</v>
      </c>
      <c r="AM130" s="119">
        <v>216</v>
      </c>
      <c r="AN130" s="135">
        <f t="shared" si="10"/>
        <v>1</v>
      </c>
      <c r="AO130" s="135" t="str">
        <f t="shared" si="11"/>
        <v>116</v>
      </c>
      <c r="AP130" s="135" t="str">
        <f t="shared" si="12"/>
        <v>11</v>
      </c>
      <c r="AQ130" s="135" t="str">
        <f t="shared" si="13"/>
        <v>1</v>
      </c>
      <c r="AR130" s="146"/>
      <c r="AS130" s="137">
        <v>3</v>
      </c>
      <c r="AT130" s="145"/>
      <c r="AU130" s="137"/>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row>
    <row r="131" spans="1:76" s="5" customFormat="1" ht="21.95" customHeight="1" x14ac:dyDescent="0.2">
      <c r="A131" s="43">
        <v>4</v>
      </c>
      <c r="B131" s="43">
        <v>4</v>
      </c>
      <c r="C131" s="15" t="s">
        <v>981</v>
      </c>
      <c r="D131" s="119">
        <f>IF(AND(AS131=AS130,AL131=AL130),IF(AL131="TN",IF(AS130=3,IF(D130&lt;'Phan phong'!$I$9,D130+1,1),IF(D130&lt;'Phan phong'!$I$10,D130+1,1)),IF(AS130=3,IF(D130&lt;'Phan phong'!$P$9,D130+1,1),IF(D130&lt;'Phan phong'!$P$10,D130+1,1))),1)</f>
        <v>9</v>
      </c>
      <c r="E131" s="120">
        <v>290129</v>
      </c>
      <c r="F131" s="121" t="s">
        <v>346</v>
      </c>
      <c r="G131" s="150" t="s">
        <v>428</v>
      </c>
      <c r="H131" s="163" t="s">
        <v>737</v>
      </c>
      <c r="I131" s="142"/>
      <c r="J131" s="142"/>
      <c r="K131" s="124"/>
      <c r="L131" s="124"/>
      <c r="M131" s="124"/>
      <c r="N131" s="124"/>
      <c r="O131" s="124"/>
      <c r="P131" s="124"/>
      <c r="Q131" s="142"/>
      <c r="R131" s="126"/>
      <c r="S131" s="142"/>
      <c r="T131" s="142"/>
      <c r="U131" s="124"/>
      <c r="V131" s="124"/>
      <c r="W131" s="124"/>
      <c r="X131" s="124"/>
      <c r="Y131" s="124"/>
      <c r="Z131" s="124"/>
      <c r="AA131" s="142"/>
      <c r="AB131" s="126"/>
      <c r="AC131" s="127">
        <f t="shared" si="16"/>
        <v>0</v>
      </c>
      <c r="AD131" s="143" t="s">
        <v>16</v>
      </c>
      <c r="AE131" s="143" t="s">
        <v>162</v>
      </c>
      <c r="AF131" s="129"/>
      <c r="AG131" s="129"/>
      <c r="AH131" s="144"/>
      <c r="AI131" s="131">
        <f t="shared" si="14"/>
        <v>5</v>
      </c>
      <c r="AJ131" s="132" t="str">
        <f t="shared" si="15"/>
        <v>TN</v>
      </c>
      <c r="AK131" s="133"/>
      <c r="AL131" s="134" t="str">
        <f t="shared" ref="AL131:AL194" si="17">IF(AK131&lt;&gt;"",AK131,AJ131)</f>
        <v>TN</v>
      </c>
      <c r="AM131" s="119">
        <v>270</v>
      </c>
      <c r="AN131" s="135">
        <f t="shared" ref="AN131:AN194" si="18">IF(LEFT(AE131,2)="11",1,IF(LEFT(AE131,2)="12",2,0))</f>
        <v>1</v>
      </c>
      <c r="AO131" s="135" t="str">
        <f t="shared" ref="AO131:AO194" si="19">LEFT(AD131,2)&amp;RIGHT(AD131,1)</f>
        <v>117</v>
      </c>
      <c r="AP131" s="135" t="str">
        <f t="shared" ref="AP131:AP194" si="20">LEFT(AD131,2)</f>
        <v>11</v>
      </c>
      <c r="AQ131" s="135" t="str">
        <f t="shared" ref="AQ131:AQ194" si="21">RIGHT(AP131,1)</f>
        <v>1</v>
      </c>
      <c r="AR131" s="146"/>
      <c r="AS131" s="137">
        <v>3</v>
      </c>
      <c r="AT131" s="137"/>
      <c r="AU131" s="145"/>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row>
    <row r="132" spans="1:76" s="5" customFormat="1" ht="21.95" customHeight="1" x14ac:dyDescent="0.2">
      <c r="A132" s="43">
        <v>13</v>
      </c>
      <c r="B132" s="43">
        <v>13</v>
      </c>
      <c r="C132" s="15" t="s">
        <v>1103</v>
      </c>
      <c r="D132" s="119">
        <f>IF(AND(AS132=AS131,AL132=AL131),IF(AL132="TN",IF(AS131=3,IF(D131&lt;'Phan phong'!$I$9,D131+1,1),IF(D131&lt;'Phan phong'!$I$10,D131+1,1)),IF(AS131=3,IF(D131&lt;'Phan phong'!$P$9,D131+1,1),IF(D131&lt;'Phan phong'!$P$10,D131+1,1))),1)</f>
        <v>10</v>
      </c>
      <c r="E132" s="138">
        <v>290130</v>
      </c>
      <c r="F132" s="121" t="s">
        <v>346</v>
      </c>
      <c r="G132" s="150" t="s">
        <v>428</v>
      </c>
      <c r="H132" s="163" t="s">
        <v>805</v>
      </c>
      <c r="I132" s="142"/>
      <c r="J132" s="142"/>
      <c r="K132" s="124"/>
      <c r="L132" s="124"/>
      <c r="M132" s="124"/>
      <c r="N132" s="124"/>
      <c r="O132" s="124"/>
      <c r="P132" s="124"/>
      <c r="Q132" s="142"/>
      <c r="R132" s="147"/>
      <c r="S132" s="142"/>
      <c r="T132" s="142"/>
      <c r="U132" s="124"/>
      <c r="V132" s="124"/>
      <c r="W132" s="124"/>
      <c r="X132" s="124"/>
      <c r="Y132" s="124"/>
      <c r="Z132" s="124"/>
      <c r="AA132" s="142"/>
      <c r="AB132" s="147"/>
      <c r="AC132" s="127">
        <f t="shared" si="16"/>
        <v>0</v>
      </c>
      <c r="AD132" s="143" t="s">
        <v>16</v>
      </c>
      <c r="AE132" s="143" t="s">
        <v>162</v>
      </c>
      <c r="AF132" s="129"/>
      <c r="AG132" s="129"/>
      <c r="AH132" s="144"/>
      <c r="AI132" s="131">
        <f t="shared" ref="AI132:AI195" si="22">IF($D132=1,AI131+1,AI131)</f>
        <v>5</v>
      </c>
      <c r="AJ132" s="132" t="str">
        <f t="shared" si="15"/>
        <v>TN</v>
      </c>
      <c r="AK132" s="133"/>
      <c r="AL132" s="134" t="str">
        <f t="shared" si="17"/>
        <v>TN</v>
      </c>
      <c r="AM132" s="119">
        <v>271</v>
      </c>
      <c r="AN132" s="135">
        <f t="shared" si="18"/>
        <v>1</v>
      </c>
      <c r="AO132" s="135" t="str">
        <f t="shared" si="19"/>
        <v>117</v>
      </c>
      <c r="AP132" s="135" t="str">
        <f t="shared" si="20"/>
        <v>11</v>
      </c>
      <c r="AQ132" s="135" t="str">
        <f t="shared" si="21"/>
        <v>1</v>
      </c>
      <c r="AR132" s="148"/>
      <c r="AS132" s="137">
        <v>3</v>
      </c>
      <c r="AT132" s="149"/>
      <c r="AU132" s="149"/>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row>
    <row r="133" spans="1:76" s="5" customFormat="1" ht="21.95" customHeight="1" x14ac:dyDescent="0.2">
      <c r="A133" s="44">
        <v>10</v>
      </c>
      <c r="B133" s="44">
        <v>26</v>
      </c>
      <c r="C133" s="50" t="s">
        <v>1855</v>
      </c>
      <c r="D133" s="119">
        <f>IF(AND(AS133=AS132,AL133=AL132),IF(AL133="TN",IF(AS132=3,IF(D132&lt;'Phan phong'!$I$9,D132+1,1),IF(D132&lt;'Phan phong'!$I$10,D132+1,1)),IF(AS132=3,IF(D132&lt;'Phan phong'!$P$9,D132+1,1),IF(D132&lt;'Phan phong'!$P$10,D132+1,1))),1)</f>
        <v>11</v>
      </c>
      <c r="E133" s="120">
        <v>290131</v>
      </c>
      <c r="F133" s="121" t="s">
        <v>348</v>
      </c>
      <c r="G133" s="122" t="s">
        <v>1307</v>
      </c>
      <c r="H133" s="123">
        <v>37103</v>
      </c>
      <c r="I133" s="124"/>
      <c r="J133" s="124"/>
      <c r="K133" s="124"/>
      <c r="L133" s="124"/>
      <c r="M133" s="124"/>
      <c r="N133" s="124"/>
      <c r="O133" s="124"/>
      <c r="P133" s="124"/>
      <c r="Q133" s="125"/>
      <c r="R133" s="126"/>
      <c r="S133" s="124"/>
      <c r="T133" s="124"/>
      <c r="U133" s="124"/>
      <c r="V133" s="124"/>
      <c r="W133" s="124"/>
      <c r="X133" s="124"/>
      <c r="Y133" s="124"/>
      <c r="Z133" s="124"/>
      <c r="AA133" s="125"/>
      <c r="AB133" s="126"/>
      <c r="AC133" s="127">
        <f>SUM(I133,K133,M133,O133)</f>
        <v>0</v>
      </c>
      <c r="AD133" s="128" t="s">
        <v>8</v>
      </c>
      <c r="AE133" s="128" t="s">
        <v>163</v>
      </c>
      <c r="AF133" s="129"/>
      <c r="AG133" s="129"/>
      <c r="AH133" s="130"/>
      <c r="AI133" s="131">
        <f t="shared" si="22"/>
        <v>5</v>
      </c>
      <c r="AJ133" s="132" t="str">
        <f t="shared" si="15"/>
        <v>TN</v>
      </c>
      <c r="AK133" s="133"/>
      <c r="AL133" s="134" t="str">
        <f t="shared" si="17"/>
        <v>TN</v>
      </c>
      <c r="AM133" s="119">
        <v>1009</v>
      </c>
      <c r="AN133" s="135">
        <f t="shared" si="18"/>
        <v>0</v>
      </c>
      <c r="AO133" s="135" t="str">
        <f t="shared" si="19"/>
        <v>107</v>
      </c>
      <c r="AP133" s="135" t="str">
        <f t="shared" si="20"/>
        <v>10</v>
      </c>
      <c r="AQ133" s="135" t="str">
        <f t="shared" si="21"/>
        <v>0</v>
      </c>
      <c r="AR133" s="146"/>
      <c r="AS133" s="137">
        <v>3</v>
      </c>
      <c r="AT133" s="137"/>
      <c r="AU133" s="161"/>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row>
    <row r="134" spans="1:76" s="5" customFormat="1" ht="21.95" customHeight="1" x14ac:dyDescent="0.25">
      <c r="A134" s="42">
        <v>17</v>
      </c>
      <c r="B134" s="43">
        <v>43</v>
      </c>
      <c r="C134" s="50" t="s">
        <v>1562</v>
      </c>
      <c r="D134" s="119">
        <f>IF(AND(AS134=AS133,AL134=AL133),IF(AL134="TN",IF(AS133=3,IF(D133&lt;'Phan phong'!$I$9,D133+1,1),IF(D133&lt;'Phan phong'!$I$10,D133+1,1)),IF(AS133=3,IF(D133&lt;'Phan phong'!$P$9,D133+1,1),IF(D133&lt;'Phan phong'!$P$10,D133+1,1))),1)</f>
        <v>12</v>
      </c>
      <c r="E134" s="138">
        <v>290132</v>
      </c>
      <c r="F134" s="121" t="s">
        <v>642</v>
      </c>
      <c r="G134" s="150" t="s">
        <v>643</v>
      </c>
      <c r="H134" s="151" t="s">
        <v>705</v>
      </c>
      <c r="I134" s="142"/>
      <c r="J134" s="142"/>
      <c r="K134" s="124"/>
      <c r="L134" s="124"/>
      <c r="M134" s="124"/>
      <c r="N134" s="124"/>
      <c r="O134" s="124"/>
      <c r="P134" s="124"/>
      <c r="Q134" s="142"/>
      <c r="R134" s="172"/>
      <c r="S134" s="142"/>
      <c r="T134" s="142"/>
      <c r="U134" s="124"/>
      <c r="V134" s="124"/>
      <c r="W134" s="124"/>
      <c r="X134" s="124"/>
      <c r="Y134" s="124"/>
      <c r="Z134" s="124"/>
      <c r="AA134" s="142"/>
      <c r="AB134" s="172"/>
      <c r="AC134" s="127">
        <f>SUM(I134,K134,M134,O134)</f>
        <v>0</v>
      </c>
      <c r="AD134" s="128" t="s">
        <v>1</v>
      </c>
      <c r="AE134" s="128" t="s">
        <v>163</v>
      </c>
      <c r="AF134" s="129"/>
      <c r="AG134" s="129"/>
      <c r="AH134" s="171"/>
      <c r="AI134" s="131">
        <f t="shared" si="22"/>
        <v>5</v>
      </c>
      <c r="AJ134" s="132" t="str">
        <f t="shared" si="15"/>
        <v>TN</v>
      </c>
      <c r="AK134" s="133"/>
      <c r="AL134" s="134" t="str">
        <f t="shared" si="17"/>
        <v>TN</v>
      </c>
      <c r="AM134" s="119">
        <v>712</v>
      </c>
      <c r="AN134" s="135">
        <f t="shared" si="18"/>
        <v>0</v>
      </c>
      <c r="AO134" s="135" t="str">
        <f t="shared" si="19"/>
        <v>101</v>
      </c>
      <c r="AP134" s="135" t="str">
        <f t="shared" si="20"/>
        <v>10</v>
      </c>
      <c r="AQ134" s="135" t="str">
        <f t="shared" si="21"/>
        <v>0</v>
      </c>
      <c r="AR134" s="136"/>
      <c r="AS134" s="137">
        <v>3</v>
      </c>
      <c r="AT134" s="161"/>
      <c r="AU134" s="145"/>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row>
    <row r="135" spans="1:76" s="4" customFormat="1" ht="21.95" customHeight="1" x14ac:dyDescent="0.25">
      <c r="A135" s="42"/>
      <c r="B135" s="43"/>
      <c r="C135" s="50" t="s">
        <v>1604</v>
      </c>
      <c r="D135" s="119">
        <f>IF(AND(AS135=AS134,AL135=AL134),IF(AL135="TN",IF(AS134=3,IF(D134&lt;'Phan phong'!$I$9,D134+1,1),IF(D134&lt;'Phan phong'!$I$10,D134+1,1)),IF(AS134=3,IF(D134&lt;'Phan phong'!$P$9,D134+1,1),IF(D134&lt;'Phan phong'!$P$10,D134+1,1))),1)</f>
        <v>13</v>
      </c>
      <c r="E135" s="120">
        <v>290133</v>
      </c>
      <c r="F135" s="121" t="s">
        <v>1975</v>
      </c>
      <c r="G135" s="150" t="s">
        <v>518</v>
      </c>
      <c r="H135" s="151"/>
      <c r="I135" s="142"/>
      <c r="J135" s="142"/>
      <c r="K135" s="124"/>
      <c r="L135" s="124"/>
      <c r="M135" s="124"/>
      <c r="N135" s="124"/>
      <c r="O135" s="124"/>
      <c r="P135" s="124"/>
      <c r="Q135" s="142"/>
      <c r="R135" s="152"/>
      <c r="S135" s="142"/>
      <c r="T135" s="142"/>
      <c r="U135" s="124"/>
      <c r="V135" s="124"/>
      <c r="W135" s="124"/>
      <c r="X135" s="124"/>
      <c r="Y135" s="124"/>
      <c r="Z135" s="124"/>
      <c r="AA135" s="142"/>
      <c r="AB135" s="152"/>
      <c r="AC135" s="127"/>
      <c r="AD135" s="128" t="s">
        <v>1</v>
      </c>
      <c r="AE135" s="128" t="s">
        <v>163</v>
      </c>
      <c r="AF135" s="129"/>
      <c r="AG135" s="129"/>
      <c r="AH135" s="153"/>
      <c r="AI135" s="131">
        <f t="shared" si="22"/>
        <v>5</v>
      </c>
      <c r="AJ135" s="132" t="str">
        <f t="shared" si="15"/>
        <v>TN</v>
      </c>
      <c r="AK135" s="154"/>
      <c r="AL135" s="134" t="str">
        <f t="shared" si="17"/>
        <v>TN</v>
      </c>
      <c r="AM135" s="119">
        <v>754</v>
      </c>
      <c r="AN135" s="135">
        <f t="shared" si="18"/>
        <v>0</v>
      </c>
      <c r="AO135" s="135" t="str">
        <f t="shared" si="19"/>
        <v>101</v>
      </c>
      <c r="AP135" s="135" t="str">
        <f t="shared" si="20"/>
        <v>10</v>
      </c>
      <c r="AQ135" s="135" t="str">
        <f t="shared" si="21"/>
        <v>0</v>
      </c>
      <c r="AR135" s="155"/>
      <c r="AS135" s="137">
        <v>3</v>
      </c>
      <c r="AT135" s="156"/>
      <c r="AU135" s="145"/>
    </row>
    <row r="136" spans="1:76" s="4" customFormat="1" ht="21.95" customHeight="1" x14ac:dyDescent="0.25">
      <c r="A136" s="42"/>
      <c r="B136" s="43"/>
      <c r="C136" s="50" t="s">
        <v>1582</v>
      </c>
      <c r="D136" s="119">
        <f>IF(AND(AS136=AS135,AL136=AL135),IF(AL136="TN",IF(AS135=3,IF(D135&lt;'Phan phong'!$I$9,D135+1,1),IF(D135&lt;'Phan phong'!$I$10,D135+1,1)),IF(AS135=3,IF(D135&lt;'Phan phong'!$P$9,D135+1,1),IF(D135&lt;'Phan phong'!$P$10,D135+1,1))),1)</f>
        <v>14</v>
      </c>
      <c r="E136" s="138">
        <v>290134</v>
      </c>
      <c r="F136" s="121" t="s">
        <v>371</v>
      </c>
      <c r="G136" s="150" t="s">
        <v>1322</v>
      </c>
      <c r="H136" s="151"/>
      <c r="I136" s="142"/>
      <c r="J136" s="142"/>
      <c r="K136" s="124"/>
      <c r="L136" s="124"/>
      <c r="M136" s="124"/>
      <c r="N136" s="124"/>
      <c r="O136" s="124"/>
      <c r="P136" s="124"/>
      <c r="Q136" s="142"/>
      <c r="R136" s="152"/>
      <c r="S136" s="142"/>
      <c r="T136" s="142"/>
      <c r="U136" s="124"/>
      <c r="V136" s="124"/>
      <c r="W136" s="124"/>
      <c r="X136" s="124"/>
      <c r="Y136" s="124"/>
      <c r="Z136" s="124"/>
      <c r="AA136" s="142"/>
      <c r="AB136" s="152"/>
      <c r="AC136" s="127"/>
      <c r="AD136" s="128" t="s">
        <v>1</v>
      </c>
      <c r="AE136" s="128" t="s">
        <v>163</v>
      </c>
      <c r="AF136" s="129"/>
      <c r="AG136" s="129"/>
      <c r="AH136" s="153"/>
      <c r="AI136" s="131">
        <f t="shared" si="22"/>
        <v>5</v>
      </c>
      <c r="AJ136" s="132" t="str">
        <f t="shared" si="15"/>
        <v>TN</v>
      </c>
      <c r="AK136" s="154"/>
      <c r="AL136" s="134" t="str">
        <f t="shared" si="17"/>
        <v>TN</v>
      </c>
      <c r="AM136" s="119">
        <v>732</v>
      </c>
      <c r="AN136" s="135">
        <f t="shared" si="18"/>
        <v>0</v>
      </c>
      <c r="AO136" s="135" t="str">
        <f t="shared" si="19"/>
        <v>101</v>
      </c>
      <c r="AP136" s="135" t="str">
        <f t="shared" si="20"/>
        <v>10</v>
      </c>
      <c r="AQ136" s="135" t="str">
        <f t="shared" si="21"/>
        <v>0</v>
      </c>
      <c r="AR136" s="155"/>
      <c r="AS136" s="137">
        <v>3</v>
      </c>
      <c r="AT136" s="156"/>
      <c r="AU136" s="145"/>
    </row>
    <row r="137" spans="1:76" s="4" customFormat="1" ht="21.95" customHeight="1" x14ac:dyDescent="0.25">
      <c r="A137" s="42"/>
      <c r="B137" s="43"/>
      <c r="C137" s="50" t="s">
        <v>1645</v>
      </c>
      <c r="D137" s="119">
        <f>IF(AND(AS137=AS136,AL137=AL136),IF(AL137="TN",IF(AS136=3,IF(D136&lt;'Phan phong'!$I$9,D136+1,1),IF(D136&lt;'Phan phong'!$I$10,D136+1,1)),IF(AS136=3,IF(D136&lt;'Phan phong'!$P$9,D136+1,1),IF(D136&lt;'Phan phong'!$P$10,D136+1,1))),1)</f>
        <v>15</v>
      </c>
      <c r="E137" s="120">
        <v>290135</v>
      </c>
      <c r="F137" s="121" t="s">
        <v>348</v>
      </c>
      <c r="G137" s="150" t="s">
        <v>1322</v>
      </c>
      <c r="H137" s="151"/>
      <c r="I137" s="142"/>
      <c r="J137" s="142"/>
      <c r="K137" s="124"/>
      <c r="L137" s="124"/>
      <c r="M137" s="124"/>
      <c r="N137" s="124"/>
      <c r="O137" s="124"/>
      <c r="P137" s="124"/>
      <c r="Q137" s="142"/>
      <c r="R137" s="152"/>
      <c r="S137" s="142"/>
      <c r="T137" s="142"/>
      <c r="U137" s="124"/>
      <c r="V137" s="124"/>
      <c r="W137" s="124"/>
      <c r="X137" s="124"/>
      <c r="Y137" s="124"/>
      <c r="Z137" s="124"/>
      <c r="AA137" s="142"/>
      <c r="AB137" s="152"/>
      <c r="AC137" s="127"/>
      <c r="AD137" s="128" t="s">
        <v>2</v>
      </c>
      <c r="AE137" s="128" t="s">
        <v>163</v>
      </c>
      <c r="AF137" s="129"/>
      <c r="AG137" s="129"/>
      <c r="AH137" s="153"/>
      <c r="AI137" s="131">
        <f t="shared" si="22"/>
        <v>5</v>
      </c>
      <c r="AJ137" s="132" t="str">
        <f t="shared" si="15"/>
        <v>TN</v>
      </c>
      <c r="AK137" s="154"/>
      <c r="AL137" s="134" t="str">
        <f t="shared" si="17"/>
        <v>TN</v>
      </c>
      <c r="AM137" s="119">
        <v>795</v>
      </c>
      <c r="AN137" s="135">
        <f t="shared" si="18"/>
        <v>0</v>
      </c>
      <c r="AO137" s="135" t="str">
        <f t="shared" si="19"/>
        <v>102</v>
      </c>
      <c r="AP137" s="135" t="str">
        <f t="shared" si="20"/>
        <v>10</v>
      </c>
      <c r="AQ137" s="135" t="str">
        <f t="shared" si="21"/>
        <v>0</v>
      </c>
      <c r="AR137" s="155"/>
      <c r="AS137" s="137">
        <v>3</v>
      </c>
      <c r="AT137" s="156"/>
      <c r="AU137" s="145"/>
    </row>
    <row r="138" spans="1:76" s="4" customFormat="1" ht="21.95" customHeight="1" x14ac:dyDescent="0.25">
      <c r="A138" s="42"/>
      <c r="B138" s="43"/>
      <c r="C138" s="50" t="s">
        <v>1632</v>
      </c>
      <c r="D138" s="119">
        <f>IF(AND(AS138=AS137,AL138=AL137),IF(AL138="TN",IF(AS137=3,IF(D137&lt;'Phan phong'!$I$9,D137+1,1),IF(D137&lt;'Phan phong'!$I$10,D137+1,1)),IF(AS137=3,IF(D137&lt;'Phan phong'!$P$9,D137+1,1),IF(D137&lt;'Phan phong'!$P$10,D137+1,1))),1)</f>
        <v>16</v>
      </c>
      <c r="E138" s="138">
        <v>290136</v>
      </c>
      <c r="F138" s="121" t="s">
        <v>1409</v>
      </c>
      <c r="G138" s="150" t="s">
        <v>1322</v>
      </c>
      <c r="H138" s="151"/>
      <c r="I138" s="142"/>
      <c r="J138" s="142"/>
      <c r="K138" s="124"/>
      <c r="L138" s="124"/>
      <c r="M138" s="124"/>
      <c r="N138" s="124"/>
      <c r="O138" s="124"/>
      <c r="P138" s="124"/>
      <c r="Q138" s="142"/>
      <c r="R138" s="152"/>
      <c r="S138" s="142"/>
      <c r="T138" s="142"/>
      <c r="U138" s="124"/>
      <c r="V138" s="124"/>
      <c r="W138" s="124"/>
      <c r="X138" s="124"/>
      <c r="Y138" s="124"/>
      <c r="Z138" s="124"/>
      <c r="AA138" s="142"/>
      <c r="AB138" s="152"/>
      <c r="AC138" s="127"/>
      <c r="AD138" s="128" t="s">
        <v>2</v>
      </c>
      <c r="AE138" s="128" t="s">
        <v>163</v>
      </c>
      <c r="AF138" s="129"/>
      <c r="AG138" s="129"/>
      <c r="AH138" s="153"/>
      <c r="AI138" s="131">
        <f t="shared" si="22"/>
        <v>5</v>
      </c>
      <c r="AJ138" s="132" t="str">
        <f t="shared" si="15"/>
        <v>TN</v>
      </c>
      <c r="AK138" s="154"/>
      <c r="AL138" s="134" t="str">
        <f t="shared" si="17"/>
        <v>TN</v>
      </c>
      <c r="AM138" s="119">
        <v>782</v>
      </c>
      <c r="AN138" s="135">
        <f t="shared" si="18"/>
        <v>0</v>
      </c>
      <c r="AO138" s="135" t="str">
        <f t="shared" si="19"/>
        <v>102</v>
      </c>
      <c r="AP138" s="135" t="str">
        <f t="shared" si="20"/>
        <v>10</v>
      </c>
      <c r="AQ138" s="135" t="str">
        <f t="shared" si="21"/>
        <v>0</v>
      </c>
      <c r="AR138" s="155"/>
      <c r="AS138" s="137">
        <v>3</v>
      </c>
      <c r="AT138" s="156"/>
      <c r="AU138" s="145"/>
    </row>
    <row r="139" spans="1:76" s="4" customFormat="1" ht="21.95" customHeight="1" x14ac:dyDescent="0.25">
      <c r="A139" s="43">
        <v>24</v>
      </c>
      <c r="B139" s="44">
        <v>2</v>
      </c>
      <c r="C139" s="50" t="s">
        <v>1797</v>
      </c>
      <c r="D139" s="119">
        <f>IF(AND(AS139=AS138,AL139=AL138),IF(AL139="TN",IF(AS138=3,IF(D138&lt;'Phan phong'!$I$9,D138+1,1),IF(D138&lt;'Phan phong'!$I$10,D138+1,1)),IF(AS138=3,IF(D138&lt;'Phan phong'!$P$9,D138+1,1),IF(D138&lt;'Phan phong'!$P$10,D138+1,1))),1)</f>
        <v>17</v>
      </c>
      <c r="E139" s="120">
        <v>290137</v>
      </c>
      <c r="F139" s="121" t="s">
        <v>1409</v>
      </c>
      <c r="G139" s="122" t="s">
        <v>1322</v>
      </c>
      <c r="H139" s="123">
        <v>37230</v>
      </c>
      <c r="I139" s="124"/>
      <c r="J139" s="124"/>
      <c r="K139" s="124"/>
      <c r="L139" s="124"/>
      <c r="M139" s="124"/>
      <c r="N139" s="124"/>
      <c r="O139" s="124"/>
      <c r="P139" s="124"/>
      <c r="Q139" s="125"/>
      <c r="R139" s="126"/>
      <c r="S139" s="124"/>
      <c r="T139" s="124"/>
      <c r="U139" s="124"/>
      <c r="V139" s="124"/>
      <c r="W139" s="124"/>
      <c r="X139" s="124"/>
      <c r="Y139" s="124"/>
      <c r="Z139" s="124"/>
      <c r="AA139" s="125"/>
      <c r="AB139" s="126"/>
      <c r="AC139" s="127">
        <f>SUM(I139,K139,M139,O139)</f>
        <v>0</v>
      </c>
      <c r="AD139" s="128" t="s">
        <v>7</v>
      </c>
      <c r="AE139" s="128" t="s">
        <v>163</v>
      </c>
      <c r="AF139" s="129"/>
      <c r="AG139" s="129"/>
      <c r="AH139" s="130"/>
      <c r="AI139" s="131">
        <f t="shared" si="22"/>
        <v>5</v>
      </c>
      <c r="AJ139" s="132" t="str">
        <f t="shared" si="15"/>
        <v>TN</v>
      </c>
      <c r="AK139" s="133"/>
      <c r="AL139" s="134" t="str">
        <f t="shared" si="17"/>
        <v>TN</v>
      </c>
      <c r="AM139" s="119">
        <v>948</v>
      </c>
      <c r="AN139" s="135">
        <f t="shared" si="18"/>
        <v>0</v>
      </c>
      <c r="AO139" s="135" t="str">
        <f t="shared" si="19"/>
        <v>106</v>
      </c>
      <c r="AP139" s="135" t="str">
        <f t="shared" si="20"/>
        <v>10</v>
      </c>
      <c r="AQ139" s="135" t="str">
        <f t="shared" si="21"/>
        <v>0</v>
      </c>
      <c r="AR139" s="136"/>
      <c r="AS139" s="137">
        <v>3</v>
      </c>
      <c r="AT139" s="137"/>
      <c r="AU139" s="161"/>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row>
    <row r="140" spans="1:76" s="4" customFormat="1" ht="21.95" customHeight="1" x14ac:dyDescent="0.25">
      <c r="A140" s="43">
        <v>5</v>
      </c>
      <c r="B140" s="44">
        <v>6</v>
      </c>
      <c r="C140" s="50" t="s">
        <v>1801</v>
      </c>
      <c r="D140" s="119">
        <f>IF(AND(AS140=AS139,AL140=AL139),IF(AL140="TN",IF(AS139=3,IF(D139&lt;'Phan phong'!$I$9,D139+1,1),IF(D139&lt;'Phan phong'!$I$10,D139+1,1)),IF(AS139=3,IF(D139&lt;'Phan phong'!$P$9,D139+1,1),IF(D139&lt;'Phan phong'!$P$10,D139+1,1))),1)</f>
        <v>18</v>
      </c>
      <c r="E140" s="138">
        <v>290138</v>
      </c>
      <c r="F140" s="121" t="s">
        <v>342</v>
      </c>
      <c r="G140" s="122" t="s">
        <v>335</v>
      </c>
      <c r="H140" s="123">
        <v>36754</v>
      </c>
      <c r="I140" s="124"/>
      <c r="J140" s="124"/>
      <c r="K140" s="124"/>
      <c r="L140" s="124"/>
      <c r="M140" s="124"/>
      <c r="N140" s="124"/>
      <c r="O140" s="124"/>
      <c r="P140" s="124"/>
      <c r="Q140" s="125"/>
      <c r="R140" s="126"/>
      <c r="S140" s="124"/>
      <c r="T140" s="124"/>
      <c r="U140" s="124"/>
      <c r="V140" s="124"/>
      <c r="W140" s="124"/>
      <c r="X140" s="124"/>
      <c r="Y140" s="124"/>
      <c r="Z140" s="124"/>
      <c r="AA140" s="125"/>
      <c r="AB140" s="126"/>
      <c r="AC140" s="127">
        <f>SUM(I140,K140,M140,O140)</f>
        <v>0</v>
      </c>
      <c r="AD140" s="128" t="s">
        <v>7</v>
      </c>
      <c r="AE140" s="128" t="s">
        <v>163</v>
      </c>
      <c r="AF140" s="129"/>
      <c r="AG140" s="129"/>
      <c r="AH140" s="130"/>
      <c r="AI140" s="131">
        <f t="shared" si="22"/>
        <v>5</v>
      </c>
      <c r="AJ140" s="132" t="str">
        <f t="shared" si="15"/>
        <v>TN</v>
      </c>
      <c r="AK140" s="133"/>
      <c r="AL140" s="134" t="str">
        <f t="shared" si="17"/>
        <v>TN</v>
      </c>
      <c r="AM140" s="119">
        <v>952</v>
      </c>
      <c r="AN140" s="135">
        <f t="shared" si="18"/>
        <v>0</v>
      </c>
      <c r="AO140" s="135" t="str">
        <f t="shared" si="19"/>
        <v>106</v>
      </c>
      <c r="AP140" s="135" t="str">
        <f t="shared" si="20"/>
        <v>10</v>
      </c>
      <c r="AQ140" s="135" t="str">
        <f t="shared" si="21"/>
        <v>0</v>
      </c>
      <c r="AR140" s="136"/>
      <c r="AS140" s="137">
        <v>3</v>
      </c>
      <c r="AT140" s="137"/>
      <c r="AU140" s="161"/>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row>
    <row r="141" spans="1:76" s="4" customFormat="1" ht="21.95" customHeight="1" x14ac:dyDescent="0.2">
      <c r="A141" s="43">
        <v>34</v>
      </c>
      <c r="B141" s="43">
        <v>34</v>
      </c>
      <c r="C141" s="15" t="s">
        <v>1003</v>
      </c>
      <c r="D141" s="119">
        <f>IF(AND(AS141=AS140,AL141=AL140),IF(AL141="TN",IF(AS140=3,IF(D140&lt;'Phan phong'!$I$9,D140+1,1),IF(D140&lt;'Phan phong'!$I$10,D140+1,1)),IF(AS140=3,IF(D140&lt;'Phan phong'!$P$9,D140+1,1),IF(D140&lt;'Phan phong'!$P$10,D140+1,1))),1)</f>
        <v>19</v>
      </c>
      <c r="E141" s="120">
        <v>290139</v>
      </c>
      <c r="F141" s="121" t="s">
        <v>346</v>
      </c>
      <c r="G141" s="150" t="s">
        <v>335</v>
      </c>
      <c r="H141" s="163" t="s">
        <v>755</v>
      </c>
      <c r="I141" s="142"/>
      <c r="J141" s="142"/>
      <c r="K141" s="124"/>
      <c r="L141" s="124"/>
      <c r="M141" s="124"/>
      <c r="N141" s="124"/>
      <c r="O141" s="124"/>
      <c r="P141" s="124"/>
      <c r="Q141" s="142"/>
      <c r="R141" s="126"/>
      <c r="S141" s="142"/>
      <c r="T141" s="142"/>
      <c r="U141" s="124"/>
      <c r="V141" s="124"/>
      <c r="W141" s="124"/>
      <c r="X141" s="124"/>
      <c r="Y141" s="124"/>
      <c r="Z141" s="124"/>
      <c r="AA141" s="142"/>
      <c r="AB141" s="126"/>
      <c r="AC141" s="127">
        <f>SUM(I141,K141,M141,O141,Q141)</f>
        <v>0</v>
      </c>
      <c r="AD141" s="143" t="s">
        <v>15</v>
      </c>
      <c r="AE141" s="143" t="s">
        <v>166</v>
      </c>
      <c r="AF141" s="129"/>
      <c r="AG141" s="129"/>
      <c r="AH141" s="144"/>
      <c r="AI141" s="131">
        <f t="shared" si="22"/>
        <v>5</v>
      </c>
      <c r="AJ141" s="132" t="str">
        <f t="shared" si="15"/>
        <v>TN</v>
      </c>
      <c r="AK141" s="133"/>
      <c r="AL141" s="134" t="str">
        <f t="shared" si="17"/>
        <v>TN</v>
      </c>
      <c r="AM141" s="119">
        <v>218</v>
      </c>
      <c r="AN141" s="135">
        <f t="shared" si="18"/>
        <v>1</v>
      </c>
      <c r="AO141" s="135" t="str">
        <f t="shared" si="19"/>
        <v>116</v>
      </c>
      <c r="AP141" s="135" t="str">
        <f t="shared" si="20"/>
        <v>11</v>
      </c>
      <c r="AQ141" s="135" t="str">
        <f t="shared" si="21"/>
        <v>1</v>
      </c>
      <c r="AR141" s="146"/>
      <c r="AS141" s="137">
        <v>3</v>
      </c>
      <c r="AT141" s="145"/>
      <c r="AU141" s="145"/>
    </row>
    <row r="142" spans="1:76" s="4" customFormat="1" ht="21.95" customHeight="1" x14ac:dyDescent="0.2">
      <c r="A142" s="43">
        <v>6</v>
      </c>
      <c r="B142" s="43">
        <v>6</v>
      </c>
      <c r="C142" s="15" t="s">
        <v>914</v>
      </c>
      <c r="D142" s="119">
        <f>IF(AND(AS142=AS141,AL142=AL141),IF(AL142="TN",IF(AS141=3,IF(D141&lt;'Phan phong'!$I$9,D141+1,1),IF(D141&lt;'Phan phong'!$I$10,D141+1,1)),IF(AS141=3,IF(D141&lt;'Phan phong'!$P$9,D141+1,1),IF(D141&lt;'Phan phong'!$P$10,D141+1,1))),1)</f>
        <v>20</v>
      </c>
      <c r="E142" s="138">
        <v>290140</v>
      </c>
      <c r="F142" s="121" t="s">
        <v>334</v>
      </c>
      <c r="G142" s="150" t="s">
        <v>335</v>
      </c>
      <c r="H142" s="163" t="s">
        <v>675</v>
      </c>
      <c r="I142" s="142"/>
      <c r="J142" s="142"/>
      <c r="K142" s="124"/>
      <c r="L142" s="124"/>
      <c r="M142" s="124"/>
      <c r="N142" s="124"/>
      <c r="O142" s="124"/>
      <c r="P142" s="124"/>
      <c r="Q142" s="142"/>
      <c r="R142" s="126"/>
      <c r="S142" s="142"/>
      <c r="T142" s="142"/>
      <c r="U142" s="124"/>
      <c r="V142" s="124"/>
      <c r="W142" s="124"/>
      <c r="X142" s="124"/>
      <c r="Y142" s="124"/>
      <c r="Z142" s="124"/>
      <c r="AA142" s="142"/>
      <c r="AB142" s="126"/>
      <c r="AC142" s="127">
        <f>SUM(I142,K142,M142,O142,Q142)</f>
        <v>0</v>
      </c>
      <c r="AD142" s="143" t="s">
        <v>15</v>
      </c>
      <c r="AE142" s="143" t="s">
        <v>166</v>
      </c>
      <c r="AF142" s="129"/>
      <c r="AG142" s="129"/>
      <c r="AH142" s="144"/>
      <c r="AI142" s="131">
        <f t="shared" si="22"/>
        <v>5</v>
      </c>
      <c r="AJ142" s="132" t="str">
        <f t="shared" ref="AJ142:AJ205" si="23">LEFT(RIGHT(AE142,3),2)</f>
        <v>TN</v>
      </c>
      <c r="AK142" s="133"/>
      <c r="AL142" s="134" t="str">
        <f t="shared" si="17"/>
        <v>TN</v>
      </c>
      <c r="AM142" s="119">
        <v>217</v>
      </c>
      <c r="AN142" s="135">
        <f t="shared" si="18"/>
        <v>1</v>
      </c>
      <c r="AO142" s="135" t="str">
        <f t="shared" si="19"/>
        <v>116</v>
      </c>
      <c r="AP142" s="135" t="str">
        <f t="shared" si="20"/>
        <v>11</v>
      </c>
      <c r="AQ142" s="135" t="str">
        <f t="shared" si="21"/>
        <v>1</v>
      </c>
      <c r="AR142" s="146"/>
      <c r="AS142" s="137">
        <v>3</v>
      </c>
      <c r="AT142" s="137"/>
      <c r="AU142" s="145"/>
    </row>
    <row r="143" spans="1:76" s="4" customFormat="1" ht="21.95" customHeight="1" x14ac:dyDescent="0.2">
      <c r="A143" s="43">
        <v>14</v>
      </c>
      <c r="B143" s="43">
        <v>1</v>
      </c>
      <c r="C143" s="15" t="s">
        <v>1047</v>
      </c>
      <c r="D143" s="119">
        <f>IF(AND(AS143=AS142,AL143=AL142),IF(AL143="TN",IF(AS142=3,IF(D142&lt;'Phan phong'!$I$9,D142+1,1),IF(D142&lt;'Phan phong'!$I$10,D142+1,1)),IF(AS142=3,IF(D142&lt;'Phan phong'!$P$9,D142+1,1),IF(D142&lt;'Phan phong'!$P$10,D142+1,1))),1)</f>
        <v>21</v>
      </c>
      <c r="E143" s="120">
        <v>290141</v>
      </c>
      <c r="F143" s="121" t="s">
        <v>424</v>
      </c>
      <c r="G143" s="150" t="s">
        <v>335</v>
      </c>
      <c r="H143" s="163" t="s">
        <v>786</v>
      </c>
      <c r="I143" s="142"/>
      <c r="J143" s="142"/>
      <c r="K143" s="124"/>
      <c r="L143" s="124"/>
      <c r="M143" s="124"/>
      <c r="N143" s="124"/>
      <c r="O143" s="124"/>
      <c r="P143" s="124"/>
      <c r="Q143" s="142"/>
      <c r="R143" s="126"/>
      <c r="S143" s="142"/>
      <c r="T143" s="142"/>
      <c r="U143" s="124"/>
      <c r="V143" s="124"/>
      <c r="W143" s="124"/>
      <c r="X143" s="124"/>
      <c r="Y143" s="124"/>
      <c r="Z143" s="124"/>
      <c r="AA143" s="142"/>
      <c r="AB143" s="126"/>
      <c r="AC143" s="127">
        <f>SUM(I143,K143,M143,O143,Q143)</f>
        <v>0</v>
      </c>
      <c r="AD143" s="143" t="s">
        <v>11</v>
      </c>
      <c r="AE143" s="143" t="s">
        <v>304</v>
      </c>
      <c r="AF143" s="129"/>
      <c r="AG143" s="129"/>
      <c r="AH143" s="144"/>
      <c r="AI143" s="131">
        <f t="shared" si="22"/>
        <v>5</v>
      </c>
      <c r="AJ143" s="132" t="str">
        <f t="shared" si="23"/>
        <v>TN</v>
      </c>
      <c r="AK143" s="133"/>
      <c r="AL143" s="134" t="str">
        <f t="shared" si="17"/>
        <v>TN</v>
      </c>
      <c r="AM143" s="119">
        <v>57</v>
      </c>
      <c r="AN143" s="135">
        <f t="shared" si="18"/>
        <v>1</v>
      </c>
      <c r="AO143" s="135" t="str">
        <f t="shared" si="19"/>
        <v>112</v>
      </c>
      <c r="AP143" s="135" t="str">
        <f t="shared" si="20"/>
        <v>11</v>
      </c>
      <c r="AQ143" s="135" t="str">
        <f t="shared" si="21"/>
        <v>1</v>
      </c>
      <c r="AR143" s="146"/>
      <c r="AS143" s="137">
        <v>3</v>
      </c>
      <c r="AT143" s="145"/>
      <c r="AU143" s="145"/>
    </row>
    <row r="144" spans="1:76" s="4" customFormat="1" ht="21.95" customHeight="1" x14ac:dyDescent="0.25">
      <c r="A144" s="43">
        <v>14</v>
      </c>
      <c r="B144" s="44">
        <v>31</v>
      </c>
      <c r="C144" s="50" t="s">
        <v>1784</v>
      </c>
      <c r="D144" s="119">
        <f>IF(AND(AS144=AS143,AL144=AL143),IF(AL144="TN",IF(AS143=3,IF(D143&lt;'Phan phong'!$I$9,D143+1,1),IF(D143&lt;'Phan phong'!$I$10,D143+1,1)),IF(AS143=3,IF(D143&lt;'Phan phong'!$P$9,D143+1,1),IF(D143&lt;'Phan phong'!$P$10,D143+1,1))),1)</f>
        <v>22</v>
      </c>
      <c r="E144" s="138">
        <v>290142</v>
      </c>
      <c r="F144" s="121" t="s">
        <v>2040</v>
      </c>
      <c r="G144" s="122" t="s">
        <v>505</v>
      </c>
      <c r="H144" s="123">
        <v>35907</v>
      </c>
      <c r="I144" s="124"/>
      <c r="J144" s="124"/>
      <c r="K144" s="124"/>
      <c r="L144" s="124"/>
      <c r="M144" s="124"/>
      <c r="N144" s="124"/>
      <c r="O144" s="124"/>
      <c r="P144" s="124"/>
      <c r="Q144" s="125"/>
      <c r="R144" s="126"/>
      <c r="S144" s="124"/>
      <c r="T144" s="124"/>
      <c r="U144" s="124"/>
      <c r="V144" s="124"/>
      <c r="W144" s="124"/>
      <c r="X144" s="124"/>
      <c r="Y144" s="124"/>
      <c r="Z144" s="124"/>
      <c r="AA144" s="125"/>
      <c r="AB144" s="126"/>
      <c r="AC144" s="127">
        <f>SUM(I144,K144,M144,O144)</f>
        <v>0</v>
      </c>
      <c r="AD144" s="128" t="s">
        <v>5</v>
      </c>
      <c r="AE144" s="128" t="s">
        <v>272</v>
      </c>
      <c r="AF144" s="129"/>
      <c r="AG144" s="129"/>
      <c r="AH144" s="130"/>
      <c r="AI144" s="131">
        <f t="shared" si="22"/>
        <v>5</v>
      </c>
      <c r="AJ144" s="132" t="str">
        <f t="shared" si="23"/>
        <v>XH</v>
      </c>
      <c r="AK144" s="133" t="s">
        <v>163</v>
      </c>
      <c r="AL144" s="134" t="str">
        <f t="shared" si="17"/>
        <v>TN</v>
      </c>
      <c r="AM144" s="119">
        <v>934</v>
      </c>
      <c r="AN144" s="135">
        <f t="shared" si="18"/>
        <v>0</v>
      </c>
      <c r="AO144" s="135" t="str">
        <f t="shared" si="19"/>
        <v>105</v>
      </c>
      <c r="AP144" s="135" t="str">
        <f t="shared" si="20"/>
        <v>10</v>
      </c>
      <c r="AQ144" s="135" t="str">
        <f t="shared" si="21"/>
        <v>0</v>
      </c>
      <c r="AR144" s="136"/>
      <c r="AS144" s="137">
        <v>3</v>
      </c>
      <c r="AT144" s="137"/>
      <c r="AU144" s="302"/>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row>
    <row r="145" spans="1:76" s="4" customFormat="1" ht="21.95" customHeight="1" x14ac:dyDescent="0.2">
      <c r="A145" s="43">
        <v>43</v>
      </c>
      <c r="B145" s="43">
        <v>44</v>
      </c>
      <c r="C145" s="15" t="s">
        <v>1056</v>
      </c>
      <c r="D145" s="119">
        <f>IF(AND(AS145=AS144,AL145=AL144),IF(AL145="TN",IF(AS144=3,IF(D144&lt;'Phan phong'!$I$9,D144+1,1),IF(D144&lt;'Phan phong'!$I$10,D144+1,1)),IF(AS144=3,IF(D144&lt;'Phan phong'!$P$9,D144+1,1),IF(D144&lt;'Phan phong'!$P$10,D144+1,1))),1)</f>
        <v>23</v>
      </c>
      <c r="E145" s="120">
        <v>290143</v>
      </c>
      <c r="F145" s="121" t="s">
        <v>348</v>
      </c>
      <c r="G145" s="150" t="s">
        <v>505</v>
      </c>
      <c r="H145" s="163" t="s">
        <v>798</v>
      </c>
      <c r="I145" s="142"/>
      <c r="J145" s="142"/>
      <c r="K145" s="124"/>
      <c r="L145" s="124"/>
      <c r="M145" s="124"/>
      <c r="N145" s="124"/>
      <c r="O145" s="124"/>
      <c r="P145" s="124"/>
      <c r="Q145" s="142"/>
      <c r="R145" s="152"/>
      <c r="S145" s="142"/>
      <c r="T145" s="142"/>
      <c r="U145" s="124"/>
      <c r="V145" s="124"/>
      <c r="W145" s="124"/>
      <c r="X145" s="124"/>
      <c r="Y145" s="124"/>
      <c r="Z145" s="124"/>
      <c r="AA145" s="142"/>
      <c r="AB145" s="152"/>
      <c r="AC145" s="127">
        <f>SUM(I145,K145,M145,O145,Q145)</f>
        <v>0</v>
      </c>
      <c r="AD145" s="143" t="s">
        <v>16</v>
      </c>
      <c r="AE145" s="143" t="s">
        <v>162</v>
      </c>
      <c r="AF145" s="129"/>
      <c r="AG145" s="129"/>
      <c r="AH145" s="144"/>
      <c r="AI145" s="131">
        <f t="shared" si="22"/>
        <v>5</v>
      </c>
      <c r="AJ145" s="132" t="str">
        <f t="shared" si="23"/>
        <v>TN</v>
      </c>
      <c r="AK145" s="133"/>
      <c r="AL145" s="134" t="str">
        <f t="shared" si="17"/>
        <v>TN</v>
      </c>
      <c r="AM145" s="119">
        <v>272</v>
      </c>
      <c r="AN145" s="135">
        <f t="shared" si="18"/>
        <v>1</v>
      </c>
      <c r="AO145" s="135" t="str">
        <f t="shared" si="19"/>
        <v>117</v>
      </c>
      <c r="AP145" s="135" t="str">
        <f t="shared" si="20"/>
        <v>11</v>
      </c>
      <c r="AQ145" s="135" t="str">
        <f t="shared" si="21"/>
        <v>1</v>
      </c>
      <c r="AR145" s="146"/>
      <c r="AS145" s="137">
        <v>3</v>
      </c>
      <c r="AT145" s="182"/>
      <c r="AU145" s="145"/>
    </row>
    <row r="146" spans="1:76" s="4" customFormat="1" ht="21.95" customHeight="1" x14ac:dyDescent="0.25">
      <c r="A146" s="42">
        <v>20</v>
      </c>
      <c r="B146" s="43">
        <v>27</v>
      </c>
      <c r="C146" s="50" t="s">
        <v>1571</v>
      </c>
      <c r="D146" s="119">
        <f>IF(AND(AS146=AS145,AL146=AL145),IF(AL146="TN",IF(AS145=3,IF(D145&lt;'Phan phong'!$I$9,D145+1,1),IF(D145&lt;'Phan phong'!$I$10,D145+1,1)),IF(AS145=3,IF(D145&lt;'Phan phong'!$P$9,D145+1,1),IF(D145&lt;'Phan phong'!$P$10,D145+1,1))),1)</f>
        <v>24</v>
      </c>
      <c r="E146" s="138">
        <v>290144</v>
      </c>
      <c r="F146" s="121" t="s">
        <v>582</v>
      </c>
      <c r="G146" s="150" t="s">
        <v>649</v>
      </c>
      <c r="H146" s="151" t="s">
        <v>789</v>
      </c>
      <c r="I146" s="142"/>
      <c r="J146" s="142"/>
      <c r="K146" s="124"/>
      <c r="L146" s="124"/>
      <c r="M146" s="124"/>
      <c r="N146" s="124"/>
      <c r="O146" s="124"/>
      <c r="P146" s="124"/>
      <c r="Q146" s="142"/>
      <c r="R146" s="126"/>
      <c r="S146" s="142"/>
      <c r="T146" s="142"/>
      <c r="U146" s="124"/>
      <c r="V146" s="124"/>
      <c r="W146" s="124"/>
      <c r="X146" s="124"/>
      <c r="Y146" s="124"/>
      <c r="Z146" s="124"/>
      <c r="AA146" s="142"/>
      <c r="AB146" s="126"/>
      <c r="AC146" s="127">
        <f>SUM(I146,K146,M146,O146)</f>
        <v>0</v>
      </c>
      <c r="AD146" s="128" t="s">
        <v>1</v>
      </c>
      <c r="AE146" s="128" t="s">
        <v>163</v>
      </c>
      <c r="AF146" s="129"/>
      <c r="AG146" s="129"/>
      <c r="AH146" s="171"/>
      <c r="AI146" s="131">
        <f t="shared" si="22"/>
        <v>5</v>
      </c>
      <c r="AJ146" s="132" t="str">
        <f t="shared" si="23"/>
        <v>TN</v>
      </c>
      <c r="AK146" s="133"/>
      <c r="AL146" s="134" t="str">
        <f t="shared" si="17"/>
        <v>TN</v>
      </c>
      <c r="AM146" s="119">
        <v>721</v>
      </c>
      <c r="AN146" s="135">
        <f t="shared" si="18"/>
        <v>0</v>
      </c>
      <c r="AO146" s="135" t="str">
        <f t="shared" si="19"/>
        <v>101</v>
      </c>
      <c r="AP146" s="135" t="str">
        <f t="shared" si="20"/>
        <v>10</v>
      </c>
      <c r="AQ146" s="135" t="str">
        <f t="shared" si="21"/>
        <v>0</v>
      </c>
      <c r="AR146" s="136"/>
      <c r="AS146" s="137">
        <v>3</v>
      </c>
      <c r="AT146" s="145"/>
      <c r="AU146" s="137"/>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row>
    <row r="147" spans="1:76" s="4" customFormat="1" ht="21.95" customHeight="1" x14ac:dyDescent="0.25">
      <c r="A147" s="43">
        <v>10</v>
      </c>
      <c r="B147" s="44">
        <v>30</v>
      </c>
      <c r="C147" s="50" t="s">
        <v>1806</v>
      </c>
      <c r="D147" s="119">
        <f>IF(AND(AS147=AS146,AL147=AL146),IF(AL147="TN",IF(AS146=3,IF(D146&lt;'Phan phong'!$I$9,D146+1,1),IF(D146&lt;'Phan phong'!$I$10,D146+1,1)),IF(AS146=3,IF(D146&lt;'Phan phong'!$P$9,D146+1,1),IF(D146&lt;'Phan phong'!$P$10,D146+1,1))),1)</f>
        <v>25</v>
      </c>
      <c r="E147" s="120">
        <v>290145</v>
      </c>
      <c r="F147" s="121" t="s">
        <v>2046</v>
      </c>
      <c r="G147" s="122" t="s">
        <v>649</v>
      </c>
      <c r="H147" s="123">
        <v>37171</v>
      </c>
      <c r="I147" s="124"/>
      <c r="J147" s="124"/>
      <c r="K147" s="124"/>
      <c r="L147" s="124"/>
      <c r="M147" s="124"/>
      <c r="N147" s="124"/>
      <c r="O147" s="124"/>
      <c r="P147" s="124"/>
      <c r="Q147" s="125"/>
      <c r="R147" s="126"/>
      <c r="S147" s="124"/>
      <c r="T147" s="124"/>
      <c r="U147" s="124"/>
      <c r="V147" s="124"/>
      <c r="W147" s="124"/>
      <c r="X147" s="124"/>
      <c r="Y147" s="124"/>
      <c r="Z147" s="124"/>
      <c r="AA147" s="125"/>
      <c r="AB147" s="126"/>
      <c r="AC147" s="127">
        <f>SUM(I147,K147,M147,O147)</f>
        <v>0</v>
      </c>
      <c r="AD147" s="128" t="s">
        <v>7</v>
      </c>
      <c r="AE147" s="128" t="s">
        <v>163</v>
      </c>
      <c r="AF147" s="129"/>
      <c r="AG147" s="129"/>
      <c r="AH147" s="130"/>
      <c r="AI147" s="131">
        <f t="shared" si="22"/>
        <v>5</v>
      </c>
      <c r="AJ147" s="132" t="str">
        <f t="shared" si="23"/>
        <v>TN</v>
      </c>
      <c r="AK147" s="133"/>
      <c r="AL147" s="134" t="str">
        <f t="shared" si="17"/>
        <v>TN</v>
      </c>
      <c r="AM147" s="119">
        <v>957</v>
      </c>
      <c r="AN147" s="135">
        <f t="shared" si="18"/>
        <v>0</v>
      </c>
      <c r="AO147" s="135" t="str">
        <f t="shared" si="19"/>
        <v>106</v>
      </c>
      <c r="AP147" s="135" t="str">
        <f t="shared" si="20"/>
        <v>10</v>
      </c>
      <c r="AQ147" s="135" t="str">
        <f t="shared" si="21"/>
        <v>0</v>
      </c>
      <c r="AR147" s="136"/>
      <c r="AS147" s="137">
        <v>3</v>
      </c>
      <c r="AT147" s="137"/>
      <c r="AU147" s="161"/>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row>
    <row r="148" spans="1:76" s="4" customFormat="1" ht="21.95" customHeight="1" x14ac:dyDescent="0.25">
      <c r="A148" s="43">
        <v>28</v>
      </c>
      <c r="B148" s="44">
        <v>31</v>
      </c>
      <c r="C148" s="50" t="s">
        <v>1866</v>
      </c>
      <c r="D148" s="119">
        <f>IF(AND(AS148=AS147,AL148=AL147),IF(AL148="TN",IF(AS147=3,IF(D147&lt;'Phan phong'!$I$9,D147+1,1),IF(D147&lt;'Phan phong'!$I$10,D147+1,1)),IF(AS147=3,IF(D147&lt;'Phan phong'!$P$9,D147+1,1),IF(D147&lt;'Phan phong'!$P$10,D147+1,1))),1)</f>
        <v>26</v>
      </c>
      <c r="E148" s="138">
        <v>290146</v>
      </c>
      <c r="F148" s="121" t="s">
        <v>2046</v>
      </c>
      <c r="G148" s="122" t="s">
        <v>649</v>
      </c>
      <c r="H148" s="123">
        <v>36986</v>
      </c>
      <c r="I148" s="124"/>
      <c r="J148" s="124"/>
      <c r="K148" s="124"/>
      <c r="L148" s="124"/>
      <c r="M148" s="124"/>
      <c r="N148" s="124"/>
      <c r="O148" s="124"/>
      <c r="P148" s="124"/>
      <c r="Q148" s="125"/>
      <c r="R148" s="126"/>
      <c r="S148" s="124"/>
      <c r="T148" s="124"/>
      <c r="U148" s="124"/>
      <c r="V148" s="124"/>
      <c r="W148" s="124"/>
      <c r="X148" s="124"/>
      <c r="Y148" s="124"/>
      <c r="Z148" s="124"/>
      <c r="AA148" s="125"/>
      <c r="AB148" s="126"/>
      <c r="AC148" s="127">
        <f>SUM(I148,K148,M148,O148)</f>
        <v>0</v>
      </c>
      <c r="AD148" s="128" t="s">
        <v>8</v>
      </c>
      <c r="AE148" s="128" t="s">
        <v>163</v>
      </c>
      <c r="AF148" s="129"/>
      <c r="AG148" s="129"/>
      <c r="AH148" s="130"/>
      <c r="AI148" s="131">
        <f t="shared" si="22"/>
        <v>5</v>
      </c>
      <c r="AJ148" s="132" t="str">
        <f t="shared" si="23"/>
        <v>TN</v>
      </c>
      <c r="AK148" s="133"/>
      <c r="AL148" s="134" t="str">
        <f t="shared" si="17"/>
        <v>TN</v>
      </c>
      <c r="AM148" s="119">
        <v>1020</v>
      </c>
      <c r="AN148" s="135">
        <f t="shared" si="18"/>
        <v>0</v>
      </c>
      <c r="AO148" s="135" t="str">
        <f t="shared" si="19"/>
        <v>107</v>
      </c>
      <c r="AP148" s="135" t="str">
        <f t="shared" si="20"/>
        <v>10</v>
      </c>
      <c r="AQ148" s="135" t="str">
        <f t="shared" si="21"/>
        <v>0</v>
      </c>
      <c r="AR148" s="136"/>
      <c r="AS148" s="137">
        <v>3</v>
      </c>
      <c r="AT148" s="137"/>
      <c r="AU148" s="161"/>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row>
    <row r="149" spans="1:76" s="4" customFormat="1" ht="21.95" customHeight="1" x14ac:dyDescent="0.25">
      <c r="A149" s="42"/>
      <c r="B149" s="43"/>
      <c r="C149" s="50" t="s">
        <v>1639</v>
      </c>
      <c r="D149" s="119">
        <f>IF(AND(AS149=AS148,AL149=AL148),IF(AL149="TN",IF(AS148=3,IF(D148&lt;'Phan phong'!$I$9,D148+1,1),IF(D148&lt;'Phan phong'!$I$10,D148+1,1)),IF(AS148=3,IF(D148&lt;'Phan phong'!$P$9,D148+1,1),IF(D148&lt;'Phan phong'!$P$10,D148+1,1))),1)</f>
        <v>27</v>
      </c>
      <c r="E149" s="120">
        <v>290147</v>
      </c>
      <c r="F149" s="121" t="s">
        <v>416</v>
      </c>
      <c r="G149" s="150" t="s">
        <v>649</v>
      </c>
      <c r="H149" s="151"/>
      <c r="I149" s="142"/>
      <c r="J149" s="142"/>
      <c r="K149" s="124"/>
      <c r="L149" s="124"/>
      <c r="M149" s="124"/>
      <c r="N149" s="124"/>
      <c r="O149" s="124"/>
      <c r="P149" s="124"/>
      <c r="Q149" s="142"/>
      <c r="R149" s="152"/>
      <c r="S149" s="142"/>
      <c r="T149" s="142"/>
      <c r="U149" s="124"/>
      <c r="V149" s="124"/>
      <c r="W149" s="124"/>
      <c r="X149" s="124"/>
      <c r="Y149" s="124"/>
      <c r="Z149" s="124"/>
      <c r="AA149" s="142"/>
      <c r="AB149" s="152"/>
      <c r="AC149" s="127"/>
      <c r="AD149" s="128" t="s">
        <v>2</v>
      </c>
      <c r="AE149" s="128" t="s">
        <v>163</v>
      </c>
      <c r="AF149" s="129"/>
      <c r="AG149" s="129"/>
      <c r="AH149" s="153"/>
      <c r="AI149" s="131">
        <f t="shared" si="22"/>
        <v>5</v>
      </c>
      <c r="AJ149" s="132" t="str">
        <f t="shared" si="23"/>
        <v>TN</v>
      </c>
      <c r="AK149" s="154"/>
      <c r="AL149" s="134" t="str">
        <f t="shared" si="17"/>
        <v>TN</v>
      </c>
      <c r="AM149" s="119">
        <v>789</v>
      </c>
      <c r="AN149" s="135">
        <f t="shared" si="18"/>
        <v>0</v>
      </c>
      <c r="AO149" s="135" t="str">
        <f t="shared" si="19"/>
        <v>102</v>
      </c>
      <c r="AP149" s="135" t="str">
        <f t="shared" si="20"/>
        <v>10</v>
      </c>
      <c r="AQ149" s="135" t="str">
        <f t="shared" si="21"/>
        <v>0</v>
      </c>
      <c r="AR149" s="155"/>
      <c r="AS149" s="137">
        <v>3</v>
      </c>
      <c r="AT149" s="156"/>
      <c r="AU149" s="145"/>
    </row>
    <row r="150" spans="1:76" s="4" customFormat="1" ht="21.95" customHeight="1" x14ac:dyDescent="0.25">
      <c r="A150" s="43">
        <v>32</v>
      </c>
      <c r="B150" s="44">
        <v>7</v>
      </c>
      <c r="C150" s="50" t="s">
        <v>1565</v>
      </c>
      <c r="D150" s="119">
        <f>IF(AND(AS150=AS149,AL150=AL149),IF(AL150="TN",IF(AS149=3,IF(D149&lt;'Phan phong'!$I$9,D149+1,1),IF(D149&lt;'Phan phong'!$I$10,D149+1,1)),IF(AS149=3,IF(D149&lt;'Phan phong'!$P$9,D149+1,1),IF(D149&lt;'Phan phong'!$P$10,D149+1,1))),1)</f>
        <v>28</v>
      </c>
      <c r="E150" s="138">
        <v>290148</v>
      </c>
      <c r="F150" s="121" t="s">
        <v>470</v>
      </c>
      <c r="G150" s="150" t="s">
        <v>510</v>
      </c>
      <c r="H150" s="151" t="s">
        <v>268</v>
      </c>
      <c r="I150" s="124"/>
      <c r="J150" s="124"/>
      <c r="K150" s="124"/>
      <c r="L150" s="124"/>
      <c r="M150" s="124"/>
      <c r="N150" s="124"/>
      <c r="O150" s="124"/>
      <c r="P150" s="124"/>
      <c r="Q150" s="142"/>
      <c r="R150" s="152"/>
      <c r="S150" s="124"/>
      <c r="T150" s="124"/>
      <c r="U150" s="124"/>
      <c r="V150" s="124"/>
      <c r="W150" s="124"/>
      <c r="X150" s="124"/>
      <c r="Y150" s="124"/>
      <c r="Z150" s="124"/>
      <c r="AA150" s="142"/>
      <c r="AB150" s="152"/>
      <c r="AC150" s="127">
        <f>SUM(I150,K150,M150,O150)</f>
        <v>0</v>
      </c>
      <c r="AD150" s="128" t="s">
        <v>1</v>
      </c>
      <c r="AE150" s="128" t="s">
        <v>163</v>
      </c>
      <c r="AF150" s="129"/>
      <c r="AG150" s="129"/>
      <c r="AH150" s="130"/>
      <c r="AI150" s="131">
        <f t="shared" si="22"/>
        <v>5</v>
      </c>
      <c r="AJ150" s="132" t="str">
        <f t="shared" si="23"/>
        <v>TN</v>
      </c>
      <c r="AK150" s="133"/>
      <c r="AL150" s="134" t="str">
        <f t="shared" si="17"/>
        <v>TN</v>
      </c>
      <c r="AM150" s="119">
        <v>715</v>
      </c>
      <c r="AN150" s="135">
        <f t="shared" si="18"/>
        <v>0</v>
      </c>
      <c r="AO150" s="135" t="str">
        <f t="shared" si="19"/>
        <v>101</v>
      </c>
      <c r="AP150" s="135" t="str">
        <f t="shared" si="20"/>
        <v>10</v>
      </c>
      <c r="AQ150" s="135" t="str">
        <f t="shared" si="21"/>
        <v>0</v>
      </c>
      <c r="AR150" s="136"/>
      <c r="AS150" s="137">
        <v>3</v>
      </c>
      <c r="AT150" s="161"/>
      <c r="AU150" s="137"/>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row>
    <row r="151" spans="1:76" s="4" customFormat="1" ht="21.95" customHeight="1" x14ac:dyDescent="0.25">
      <c r="A151" s="43">
        <v>19</v>
      </c>
      <c r="B151" s="43">
        <v>35</v>
      </c>
      <c r="C151" s="15" t="s">
        <v>1064</v>
      </c>
      <c r="D151" s="119">
        <f>IF(AND(AS151=AS150,AL151=AL150),IF(AL151="TN",IF(AS150=3,IF(D150&lt;'Phan phong'!$I$9,D150+1,1),IF(D150&lt;'Phan phong'!$I$10,D150+1,1)),IF(AS150=3,IF(D150&lt;'Phan phong'!$P$9,D150+1,1),IF(D150&lt;'Phan phong'!$P$10,D150+1,1))),1)</f>
        <v>29</v>
      </c>
      <c r="E151" s="120">
        <v>290149</v>
      </c>
      <c r="F151" s="121" t="s">
        <v>509</v>
      </c>
      <c r="G151" s="150" t="s">
        <v>510</v>
      </c>
      <c r="H151" s="163" t="s">
        <v>803</v>
      </c>
      <c r="I151" s="142"/>
      <c r="J151" s="142"/>
      <c r="K151" s="124"/>
      <c r="L151" s="124"/>
      <c r="M151" s="124"/>
      <c r="N151" s="124"/>
      <c r="O151" s="124"/>
      <c r="P151" s="124"/>
      <c r="Q151" s="142"/>
      <c r="R151" s="152"/>
      <c r="S151" s="142"/>
      <c r="T151" s="142"/>
      <c r="U151" s="124"/>
      <c r="V151" s="124"/>
      <c r="W151" s="124"/>
      <c r="X151" s="124"/>
      <c r="Y151" s="124"/>
      <c r="Z151" s="124"/>
      <c r="AA151" s="142"/>
      <c r="AB151" s="152"/>
      <c r="AC151" s="127">
        <f>SUM(I151,K151,M151,O151,Q151)</f>
        <v>0</v>
      </c>
      <c r="AD151" s="143" t="s">
        <v>13</v>
      </c>
      <c r="AE151" s="143" t="s">
        <v>1282</v>
      </c>
      <c r="AF151" s="129"/>
      <c r="AG151" s="129"/>
      <c r="AH151" s="144"/>
      <c r="AI151" s="131">
        <f t="shared" si="22"/>
        <v>5</v>
      </c>
      <c r="AJ151" s="132" t="str">
        <f t="shared" si="23"/>
        <v>TN</v>
      </c>
      <c r="AK151" s="133"/>
      <c r="AL151" s="134" t="str">
        <f t="shared" si="17"/>
        <v>TN</v>
      </c>
      <c r="AM151" s="119">
        <v>103</v>
      </c>
      <c r="AN151" s="135">
        <f t="shared" si="18"/>
        <v>1</v>
      </c>
      <c r="AO151" s="135" t="str">
        <f t="shared" si="19"/>
        <v>113</v>
      </c>
      <c r="AP151" s="135" t="str">
        <f t="shared" si="20"/>
        <v>11</v>
      </c>
      <c r="AQ151" s="135" t="str">
        <f t="shared" si="21"/>
        <v>1</v>
      </c>
      <c r="AR151" s="136"/>
      <c r="AS151" s="137">
        <v>3</v>
      </c>
      <c r="AT151" s="161"/>
      <c r="AU151" s="137"/>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row>
    <row r="152" spans="1:76" s="4" customFormat="1" ht="21.95" customHeight="1" x14ac:dyDescent="0.25">
      <c r="A152" s="42"/>
      <c r="B152" s="43"/>
      <c r="C152" s="50" t="s">
        <v>1634</v>
      </c>
      <c r="D152" s="119">
        <f>IF(AND(AS152=AS151,AL152=AL151),IF(AL152="TN",IF(AS151=3,IF(D151&lt;'Phan phong'!$I$9,D151+1,1),IF(D151&lt;'Phan phong'!$I$10,D151+1,1)),IF(AS151=3,IF(D151&lt;'Phan phong'!$P$9,D151+1,1),IF(D151&lt;'Phan phong'!$P$10,D151+1,1))),1)</f>
        <v>30</v>
      </c>
      <c r="E152" s="138">
        <v>290150</v>
      </c>
      <c r="F152" s="121" t="s">
        <v>326</v>
      </c>
      <c r="G152" s="150" t="s">
        <v>510</v>
      </c>
      <c r="H152" s="151"/>
      <c r="I152" s="142"/>
      <c r="J152" s="142"/>
      <c r="K152" s="124"/>
      <c r="L152" s="124"/>
      <c r="M152" s="124"/>
      <c r="N152" s="124"/>
      <c r="O152" s="124"/>
      <c r="P152" s="124"/>
      <c r="Q152" s="142"/>
      <c r="R152" s="152"/>
      <c r="S152" s="142"/>
      <c r="T152" s="142"/>
      <c r="U152" s="124"/>
      <c r="V152" s="124"/>
      <c r="W152" s="124"/>
      <c r="X152" s="124"/>
      <c r="Y152" s="124"/>
      <c r="Z152" s="124"/>
      <c r="AA152" s="142"/>
      <c r="AB152" s="152"/>
      <c r="AC152" s="127"/>
      <c r="AD152" s="128" t="s">
        <v>2</v>
      </c>
      <c r="AE152" s="128" t="s">
        <v>163</v>
      </c>
      <c r="AF152" s="129"/>
      <c r="AG152" s="129"/>
      <c r="AH152" s="153"/>
      <c r="AI152" s="131">
        <f t="shared" si="22"/>
        <v>5</v>
      </c>
      <c r="AJ152" s="132" t="str">
        <f t="shared" si="23"/>
        <v>TN</v>
      </c>
      <c r="AK152" s="154"/>
      <c r="AL152" s="134" t="str">
        <f t="shared" si="17"/>
        <v>TN</v>
      </c>
      <c r="AM152" s="119">
        <v>784</v>
      </c>
      <c r="AN152" s="135">
        <f t="shared" si="18"/>
        <v>0</v>
      </c>
      <c r="AO152" s="135" t="str">
        <f t="shared" si="19"/>
        <v>102</v>
      </c>
      <c r="AP152" s="135" t="str">
        <f t="shared" si="20"/>
        <v>10</v>
      </c>
      <c r="AQ152" s="135" t="str">
        <f t="shared" si="21"/>
        <v>0</v>
      </c>
      <c r="AR152" s="155"/>
      <c r="AS152" s="137">
        <v>3</v>
      </c>
      <c r="AT152" s="156"/>
      <c r="AU152" s="145"/>
    </row>
    <row r="153" spans="1:76" s="4" customFormat="1" ht="21.95" customHeight="1" x14ac:dyDescent="0.25">
      <c r="A153" s="43">
        <v>20</v>
      </c>
      <c r="B153" s="43">
        <v>38</v>
      </c>
      <c r="C153" s="15" t="s">
        <v>1237</v>
      </c>
      <c r="D153" s="119">
        <f>IF(AND(AS153=AS152,AL153=AL152),IF(AL153="TN",IF(AS152=3,IF(D152&lt;'Phan phong'!$I$9,D152+1,1),IF(D152&lt;'Phan phong'!$I$10,D152+1,1)),IF(AS152=3,IF(D152&lt;'Phan phong'!$P$9,D152+1,1),IF(D152&lt;'Phan phong'!$P$10,D152+1,1))),1)</f>
        <v>1</v>
      </c>
      <c r="E153" s="120">
        <v>290151</v>
      </c>
      <c r="F153" s="121" t="s">
        <v>332</v>
      </c>
      <c r="G153" s="150" t="s">
        <v>386</v>
      </c>
      <c r="H153" s="163" t="s">
        <v>771</v>
      </c>
      <c r="I153" s="142"/>
      <c r="J153" s="142"/>
      <c r="K153" s="124"/>
      <c r="L153" s="124"/>
      <c r="M153" s="124"/>
      <c r="N153" s="124"/>
      <c r="O153" s="124"/>
      <c r="P153" s="124"/>
      <c r="Q153" s="142"/>
      <c r="R153" s="152"/>
      <c r="S153" s="142"/>
      <c r="T153" s="142"/>
      <c r="U153" s="124"/>
      <c r="V153" s="124"/>
      <c r="W153" s="124"/>
      <c r="X153" s="124"/>
      <c r="Y153" s="124"/>
      <c r="Z153" s="124"/>
      <c r="AA153" s="142"/>
      <c r="AB153" s="152"/>
      <c r="AC153" s="127">
        <f t="shared" ref="AC153:AC158" si="24">SUM(I153,K153,M153,O153,Q153)</f>
        <v>0</v>
      </c>
      <c r="AD153" s="143" t="s">
        <v>13</v>
      </c>
      <c r="AE153" s="143" t="s">
        <v>1282</v>
      </c>
      <c r="AF153" s="129"/>
      <c r="AG153" s="129"/>
      <c r="AH153" s="144"/>
      <c r="AI153" s="131">
        <f t="shared" si="22"/>
        <v>6</v>
      </c>
      <c r="AJ153" s="132" t="str">
        <f t="shared" si="23"/>
        <v>TN</v>
      </c>
      <c r="AK153" s="154"/>
      <c r="AL153" s="134" t="str">
        <f t="shared" si="17"/>
        <v>TN</v>
      </c>
      <c r="AM153" s="119">
        <v>104</v>
      </c>
      <c r="AN153" s="135">
        <f t="shared" si="18"/>
        <v>1</v>
      </c>
      <c r="AO153" s="135" t="str">
        <f t="shared" si="19"/>
        <v>113</v>
      </c>
      <c r="AP153" s="135" t="str">
        <f t="shared" si="20"/>
        <v>11</v>
      </c>
      <c r="AQ153" s="135" t="str">
        <f t="shared" si="21"/>
        <v>1</v>
      </c>
      <c r="AR153" s="155"/>
      <c r="AS153" s="137">
        <v>3</v>
      </c>
      <c r="AT153" s="156"/>
      <c r="AU153" s="145"/>
    </row>
    <row r="154" spans="1:76" s="4" customFormat="1" ht="21.95" customHeight="1" x14ac:dyDescent="0.2">
      <c r="A154" s="43">
        <v>33</v>
      </c>
      <c r="B154" s="43">
        <v>14</v>
      </c>
      <c r="C154" s="15" t="s">
        <v>946</v>
      </c>
      <c r="D154" s="119">
        <f>IF(AND(AS154=AS153,AL154=AL153),IF(AL154="TN",IF(AS153=3,IF(D153&lt;'Phan phong'!$I$9,D153+1,1),IF(D153&lt;'Phan phong'!$I$10,D153+1,1)),IF(AS153=3,IF(D153&lt;'Phan phong'!$P$9,D153+1,1),IF(D153&lt;'Phan phong'!$P$10,D153+1,1))),1)</f>
        <v>2</v>
      </c>
      <c r="E154" s="138">
        <v>290152</v>
      </c>
      <c r="F154" s="121" t="s">
        <v>346</v>
      </c>
      <c r="G154" s="150" t="s">
        <v>386</v>
      </c>
      <c r="H154" s="163" t="s">
        <v>705</v>
      </c>
      <c r="I154" s="166"/>
      <c r="J154" s="166"/>
      <c r="K154" s="167"/>
      <c r="L154" s="167"/>
      <c r="M154" s="167"/>
      <c r="N154" s="167"/>
      <c r="O154" s="167"/>
      <c r="P154" s="167"/>
      <c r="Q154" s="166"/>
      <c r="R154" s="126"/>
      <c r="S154" s="166"/>
      <c r="T154" s="166"/>
      <c r="U154" s="167"/>
      <c r="V154" s="167"/>
      <c r="W154" s="167"/>
      <c r="X154" s="167"/>
      <c r="Y154" s="167"/>
      <c r="Z154" s="167"/>
      <c r="AA154" s="166"/>
      <c r="AB154" s="126"/>
      <c r="AC154" s="127">
        <f t="shared" si="24"/>
        <v>0</v>
      </c>
      <c r="AD154" s="143" t="s">
        <v>10</v>
      </c>
      <c r="AE154" s="143" t="s">
        <v>304</v>
      </c>
      <c r="AF154" s="129"/>
      <c r="AG154" s="129"/>
      <c r="AH154" s="144"/>
      <c r="AI154" s="131">
        <f t="shared" si="22"/>
        <v>6</v>
      </c>
      <c r="AJ154" s="132" t="str">
        <f t="shared" si="23"/>
        <v>TN</v>
      </c>
      <c r="AK154" s="133"/>
      <c r="AL154" s="134" t="str">
        <f t="shared" si="17"/>
        <v>TN</v>
      </c>
      <c r="AM154" s="119">
        <v>17</v>
      </c>
      <c r="AN154" s="135">
        <f t="shared" si="18"/>
        <v>1</v>
      </c>
      <c r="AO154" s="135" t="str">
        <f t="shared" si="19"/>
        <v>111</v>
      </c>
      <c r="AP154" s="135" t="str">
        <f t="shared" si="20"/>
        <v>11</v>
      </c>
      <c r="AQ154" s="135" t="str">
        <f t="shared" si="21"/>
        <v>1</v>
      </c>
      <c r="AR154" s="146"/>
      <c r="AS154" s="137">
        <v>3</v>
      </c>
      <c r="AT154" s="145"/>
      <c r="AU154" s="145"/>
    </row>
    <row r="155" spans="1:76" s="4" customFormat="1" ht="21.95" customHeight="1" x14ac:dyDescent="0.2">
      <c r="A155" s="43">
        <v>34</v>
      </c>
      <c r="B155" s="43">
        <v>30</v>
      </c>
      <c r="C155" s="15" t="s">
        <v>970</v>
      </c>
      <c r="D155" s="119">
        <f>IF(AND(AS155=AS154,AL155=AL154),IF(AL155="TN",IF(AS154=3,IF(D154&lt;'Phan phong'!$I$9,D154+1,1),IF(D154&lt;'Phan phong'!$I$10,D154+1,1)),IF(AS154=3,IF(D154&lt;'Phan phong'!$P$9,D154+1,1),IF(D154&lt;'Phan phong'!$P$10,D154+1,1))),1)</f>
        <v>3</v>
      </c>
      <c r="E155" s="120">
        <v>290153</v>
      </c>
      <c r="F155" s="121" t="s">
        <v>421</v>
      </c>
      <c r="G155" s="150" t="s">
        <v>386</v>
      </c>
      <c r="H155" s="163" t="s">
        <v>727</v>
      </c>
      <c r="I155" s="142"/>
      <c r="J155" s="142"/>
      <c r="K155" s="124"/>
      <c r="L155" s="124"/>
      <c r="M155" s="124"/>
      <c r="N155" s="124"/>
      <c r="O155" s="124"/>
      <c r="P155" s="124"/>
      <c r="Q155" s="142"/>
      <c r="R155" s="147"/>
      <c r="S155" s="142"/>
      <c r="T155" s="142"/>
      <c r="U155" s="124"/>
      <c r="V155" s="124"/>
      <c r="W155" s="124"/>
      <c r="X155" s="124"/>
      <c r="Y155" s="124"/>
      <c r="Z155" s="124"/>
      <c r="AA155" s="142"/>
      <c r="AB155" s="147"/>
      <c r="AC155" s="127">
        <f t="shared" si="24"/>
        <v>0</v>
      </c>
      <c r="AD155" s="143" t="s">
        <v>11</v>
      </c>
      <c r="AE155" s="143" t="s">
        <v>304</v>
      </c>
      <c r="AF155" s="129"/>
      <c r="AG155" s="129"/>
      <c r="AH155" s="144"/>
      <c r="AI155" s="131">
        <f t="shared" si="22"/>
        <v>6</v>
      </c>
      <c r="AJ155" s="132" t="str">
        <f t="shared" si="23"/>
        <v>TN</v>
      </c>
      <c r="AK155" s="133"/>
      <c r="AL155" s="134" t="str">
        <f t="shared" si="17"/>
        <v>TN</v>
      </c>
      <c r="AM155" s="119">
        <v>59</v>
      </c>
      <c r="AN155" s="135">
        <f t="shared" si="18"/>
        <v>1</v>
      </c>
      <c r="AO155" s="135" t="str">
        <f t="shared" si="19"/>
        <v>112</v>
      </c>
      <c r="AP155" s="135" t="str">
        <f t="shared" si="20"/>
        <v>11</v>
      </c>
      <c r="AQ155" s="135" t="str">
        <f t="shared" si="21"/>
        <v>1</v>
      </c>
      <c r="AR155" s="148"/>
      <c r="AS155" s="137">
        <v>3</v>
      </c>
      <c r="AT155" s="149"/>
      <c r="AU155" s="149"/>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row>
    <row r="156" spans="1:76" s="4" customFormat="1" ht="21.95" customHeight="1" x14ac:dyDescent="0.25">
      <c r="A156" s="43">
        <v>22</v>
      </c>
      <c r="B156" s="43">
        <v>22</v>
      </c>
      <c r="C156" s="15" t="s">
        <v>941</v>
      </c>
      <c r="D156" s="119">
        <f>IF(AND(AS156=AS155,AL156=AL155),IF(AL156="TN",IF(AS155=3,IF(D155&lt;'Phan phong'!$I$9,D155+1,1),IF(D155&lt;'Phan phong'!$I$10,D155+1,1)),IF(AS155=3,IF(D155&lt;'Phan phong'!$P$9,D155+1,1),IF(D155&lt;'Phan phong'!$P$10,D155+1,1))),1)</f>
        <v>4</v>
      </c>
      <c r="E156" s="138">
        <v>290154</v>
      </c>
      <c r="F156" s="121" t="s">
        <v>376</v>
      </c>
      <c r="G156" s="150" t="s">
        <v>377</v>
      </c>
      <c r="H156" s="163" t="s">
        <v>700</v>
      </c>
      <c r="I156" s="142"/>
      <c r="J156" s="142"/>
      <c r="K156" s="124"/>
      <c r="L156" s="124"/>
      <c r="M156" s="124"/>
      <c r="N156" s="124"/>
      <c r="O156" s="124"/>
      <c r="P156" s="124"/>
      <c r="Q156" s="142"/>
      <c r="R156" s="126"/>
      <c r="S156" s="142"/>
      <c r="T156" s="142"/>
      <c r="U156" s="124"/>
      <c r="V156" s="124"/>
      <c r="W156" s="124"/>
      <c r="X156" s="124"/>
      <c r="Y156" s="124"/>
      <c r="Z156" s="124"/>
      <c r="AA156" s="142"/>
      <c r="AB156" s="126"/>
      <c r="AC156" s="127">
        <f t="shared" si="24"/>
        <v>0</v>
      </c>
      <c r="AD156" s="143" t="s">
        <v>15</v>
      </c>
      <c r="AE156" s="143" t="s">
        <v>166</v>
      </c>
      <c r="AF156" s="129"/>
      <c r="AG156" s="129"/>
      <c r="AH156" s="144"/>
      <c r="AI156" s="131">
        <f t="shared" si="22"/>
        <v>6</v>
      </c>
      <c r="AJ156" s="132" t="str">
        <f t="shared" si="23"/>
        <v>TN</v>
      </c>
      <c r="AK156" s="133"/>
      <c r="AL156" s="134" t="str">
        <f t="shared" si="17"/>
        <v>TN</v>
      </c>
      <c r="AM156" s="119">
        <v>219</v>
      </c>
      <c r="AN156" s="135">
        <f t="shared" si="18"/>
        <v>1</v>
      </c>
      <c r="AO156" s="135" t="str">
        <f t="shared" si="19"/>
        <v>116</v>
      </c>
      <c r="AP156" s="135" t="str">
        <f t="shared" si="20"/>
        <v>11</v>
      </c>
      <c r="AQ156" s="135" t="str">
        <f t="shared" si="21"/>
        <v>1</v>
      </c>
      <c r="AR156" s="136"/>
      <c r="AS156" s="137">
        <v>3</v>
      </c>
      <c r="AT156" s="145"/>
      <c r="AU156" s="162"/>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row>
    <row r="157" spans="1:76" s="4" customFormat="1" ht="21.95" customHeight="1" x14ac:dyDescent="0.25">
      <c r="A157" s="43">
        <v>35</v>
      </c>
      <c r="B157" s="43">
        <v>36</v>
      </c>
      <c r="C157" s="15" t="s">
        <v>949</v>
      </c>
      <c r="D157" s="119">
        <f>IF(AND(AS157=AS156,AL157=AL156),IF(AL157="TN",IF(AS156=3,IF(D156&lt;'Phan phong'!$I$9,D156+1,1),IF(D156&lt;'Phan phong'!$I$10,D156+1,1)),IF(AS156=3,IF(D156&lt;'Phan phong'!$P$9,D156+1,1),IF(D156&lt;'Phan phong'!$P$10,D156+1,1))),1)</f>
        <v>5</v>
      </c>
      <c r="E157" s="120">
        <v>290155</v>
      </c>
      <c r="F157" s="121" t="s">
        <v>389</v>
      </c>
      <c r="G157" s="150" t="s">
        <v>377</v>
      </c>
      <c r="H157" s="163" t="s">
        <v>708</v>
      </c>
      <c r="I157" s="142"/>
      <c r="J157" s="142"/>
      <c r="K157" s="124"/>
      <c r="L157" s="124"/>
      <c r="M157" s="124"/>
      <c r="N157" s="124"/>
      <c r="O157" s="124"/>
      <c r="P157" s="124"/>
      <c r="Q157" s="142"/>
      <c r="R157" s="152"/>
      <c r="S157" s="142"/>
      <c r="T157" s="142"/>
      <c r="U157" s="124"/>
      <c r="V157" s="124"/>
      <c r="W157" s="124"/>
      <c r="X157" s="124"/>
      <c r="Y157" s="124"/>
      <c r="Z157" s="124"/>
      <c r="AA157" s="142"/>
      <c r="AB157" s="152"/>
      <c r="AC157" s="127">
        <f t="shared" si="24"/>
        <v>0</v>
      </c>
      <c r="AD157" s="143" t="s">
        <v>16</v>
      </c>
      <c r="AE157" s="143" t="s">
        <v>162</v>
      </c>
      <c r="AF157" s="129"/>
      <c r="AG157" s="129"/>
      <c r="AH157" s="164"/>
      <c r="AI157" s="131">
        <f t="shared" si="22"/>
        <v>6</v>
      </c>
      <c r="AJ157" s="132" t="str">
        <f t="shared" si="23"/>
        <v>TN</v>
      </c>
      <c r="AK157" s="133"/>
      <c r="AL157" s="134" t="str">
        <f t="shared" si="17"/>
        <v>TN</v>
      </c>
      <c r="AM157" s="119">
        <v>273</v>
      </c>
      <c r="AN157" s="135">
        <f t="shared" si="18"/>
        <v>1</v>
      </c>
      <c r="AO157" s="135" t="str">
        <f t="shared" si="19"/>
        <v>117</v>
      </c>
      <c r="AP157" s="135" t="str">
        <f t="shared" si="20"/>
        <v>11</v>
      </c>
      <c r="AQ157" s="135" t="str">
        <f t="shared" si="21"/>
        <v>1</v>
      </c>
      <c r="AR157" s="136"/>
      <c r="AS157" s="137">
        <v>3</v>
      </c>
      <c r="AT157" s="161"/>
      <c r="AU157" s="137"/>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row>
    <row r="158" spans="1:76" s="4" customFormat="1" ht="21.95" customHeight="1" x14ac:dyDescent="0.25">
      <c r="A158" s="43">
        <v>12</v>
      </c>
      <c r="B158" s="43">
        <v>36</v>
      </c>
      <c r="C158" s="15" t="s">
        <v>1105</v>
      </c>
      <c r="D158" s="119">
        <f>IF(AND(AS158=AS157,AL158=AL157),IF(AL158="TN",IF(AS157=3,IF(D157&lt;'Phan phong'!$I$9,D157+1,1),IF(D157&lt;'Phan phong'!$I$10,D157+1,1)),IF(AS157=3,IF(D157&lt;'Phan phong'!$P$9,D157+1,1),IF(D157&lt;'Phan phong'!$P$10,D157+1,1))),1)</f>
        <v>6</v>
      </c>
      <c r="E158" s="138">
        <v>290156</v>
      </c>
      <c r="F158" s="121" t="s">
        <v>552</v>
      </c>
      <c r="G158" s="150" t="s">
        <v>377</v>
      </c>
      <c r="H158" s="163" t="s">
        <v>831</v>
      </c>
      <c r="I158" s="166"/>
      <c r="J158" s="166"/>
      <c r="K158" s="167"/>
      <c r="L158" s="167"/>
      <c r="M158" s="167"/>
      <c r="N158" s="167"/>
      <c r="O158" s="167"/>
      <c r="P158" s="167"/>
      <c r="Q158" s="166"/>
      <c r="R158" s="126"/>
      <c r="S158" s="166"/>
      <c r="T158" s="166"/>
      <c r="U158" s="167"/>
      <c r="V158" s="167"/>
      <c r="W158" s="167"/>
      <c r="X158" s="167"/>
      <c r="Y158" s="167"/>
      <c r="Z158" s="167"/>
      <c r="AA158" s="166"/>
      <c r="AB158" s="126"/>
      <c r="AC158" s="127">
        <f t="shared" si="24"/>
        <v>0</v>
      </c>
      <c r="AD158" s="143" t="s">
        <v>10</v>
      </c>
      <c r="AE158" s="143" t="s">
        <v>1559</v>
      </c>
      <c r="AF158" s="129"/>
      <c r="AG158" s="129"/>
      <c r="AH158" s="144"/>
      <c r="AI158" s="131">
        <f t="shared" si="22"/>
        <v>6</v>
      </c>
      <c r="AJ158" s="132" t="str">
        <f t="shared" si="23"/>
        <v>TN</v>
      </c>
      <c r="AK158" s="133"/>
      <c r="AL158" s="134" t="str">
        <f t="shared" si="17"/>
        <v>TN</v>
      </c>
      <c r="AM158" s="119">
        <v>18</v>
      </c>
      <c r="AN158" s="135">
        <f t="shared" si="18"/>
        <v>1</v>
      </c>
      <c r="AO158" s="135" t="str">
        <f t="shared" si="19"/>
        <v>111</v>
      </c>
      <c r="AP158" s="135" t="str">
        <f t="shared" si="20"/>
        <v>11</v>
      </c>
      <c r="AQ158" s="135" t="str">
        <f t="shared" si="21"/>
        <v>1</v>
      </c>
      <c r="AR158" s="136"/>
      <c r="AS158" s="137">
        <v>3</v>
      </c>
      <c r="AT158" s="162"/>
      <c r="AU158" s="145"/>
    </row>
    <row r="159" spans="1:76" s="4" customFormat="1" ht="21.95" customHeight="1" x14ac:dyDescent="0.25">
      <c r="A159" s="43">
        <v>35</v>
      </c>
      <c r="B159" s="44">
        <v>39</v>
      </c>
      <c r="C159" s="50" t="s">
        <v>1927</v>
      </c>
      <c r="D159" s="119">
        <f>IF(AND(AS159=AS158,AL159=AL158),IF(AL159="TN",IF(AS158=3,IF(D158&lt;'Phan phong'!$I$9,D158+1,1),IF(D158&lt;'Phan phong'!$I$10,D158+1,1)),IF(AS158=3,IF(D158&lt;'Phan phong'!$P$9,D158+1,1),IF(D158&lt;'Phan phong'!$P$10,D158+1,1))),1)</f>
        <v>7</v>
      </c>
      <c r="E159" s="120">
        <v>290157</v>
      </c>
      <c r="F159" s="121" t="s">
        <v>468</v>
      </c>
      <c r="G159" s="150" t="s">
        <v>377</v>
      </c>
      <c r="H159" s="151">
        <v>37195</v>
      </c>
      <c r="I159" s="124"/>
      <c r="J159" s="124"/>
      <c r="K159" s="124"/>
      <c r="L159" s="124"/>
      <c r="M159" s="124"/>
      <c r="N159" s="124"/>
      <c r="O159" s="124"/>
      <c r="P159" s="124"/>
      <c r="Q159" s="142"/>
      <c r="R159" s="126"/>
      <c r="S159" s="124"/>
      <c r="T159" s="124"/>
      <c r="U159" s="124"/>
      <c r="V159" s="124"/>
      <c r="W159" s="124"/>
      <c r="X159" s="124"/>
      <c r="Y159" s="124"/>
      <c r="Z159" s="124"/>
      <c r="AA159" s="142"/>
      <c r="AB159" s="126"/>
      <c r="AC159" s="127">
        <f>SUM(I159,K159,M159,O159)</f>
        <v>0</v>
      </c>
      <c r="AD159" s="128" t="s">
        <v>164</v>
      </c>
      <c r="AE159" s="128" t="s">
        <v>163</v>
      </c>
      <c r="AF159" s="129"/>
      <c r="AG159" s="129"/>
      <c r="AH159" s="130"/>
      <c r="AI159" s="131">
        <f t="shared" si="22"/>
        <v>6</v>
      </c>
      <c r="AJ159" s="132" t="str">
        <f t="shared" si="23"/>
        <v>TN</v>
      </c>
      <c r="AK159" s="133"/>
      <c r="AL159" s="134" t="str">
        <f t="shared" si="17"/>
        <v>TN</v>
      </c>
      <c r="AM159" s="119">
        <v>1085</v>
      </c>
      <c r="AN159" s="135">
        <f t="shared" si="18"/>
        <v>0</v>
      </c>
      <c r="AO159" s="135" t="str">
        <f t="shared" si="19"/>
        <v>109</v>
      </c>
      <c r="AP159" s="135" t="str">
        <f t="shared" si="20"/>
        <v>10</v>
      </c>
      <c r="AQ159" s="135" t="str">
        <f t="shared" si="21"/>
        <v>0</v>
      </c>
      <c r="AR159" s="136"/>
      <c r="AS159" s="137">
        <v>3</v>
      </c>
      <c r="AT159" s="137"/>
      <c r="AU159" s="161"/>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row>
    <row r="160" spans="1:76" s="4" customFormat="1" ht="21.95" customHeight="1" x14ac:dyDescent="0.2">
      <c r="A160" s="43">
        <v>35</v>
      </c>
      <c r="B160" s="43">
        <v>31</v>
      </c>
      <c r="C160" s="15" t="s">
        <v>972</v>
      </c>
      <c r="D160" s="119">
        <f>IF(AND(AS160=AS159,AL160=AL159),IF(AL160="TN",IF(AS159=3,IF(D159&lt;'Phan phong'!$I$9,D159+1,1),IF(D159&lt;'Phan phong'!$I$10,D159+1,1)),IF(AS159=3,IF(D159&lt;'Phan phong'!$P$9,D159+1,1),IF(D159&lt;'Phan phong'!$P$10,D159+1,1))),1)</f>
        <v>8</v>
      </c>
      <c r="E160" s="138">
        <v>290158</v>
      </c>
      <c r="F160" s="121" t="s">
        <v>348</v>
      </c>
      <c r="G160" s="150" t="s">
        <v>377</v>
      </c>
      <c r="H160" s="163" t="s">
        <v>729</v>
      </c>
      <c r="I160" s="142"/>
      <c r="J160" s="142"/>
      <c r="K160" s="124"/>
      <c r="L160" s="124"/>
      <c r="M160" s="124"/>
      <c r="N160" s="124"/>
      <c r="O160" s="124"/>
      <c r="P160" s="124"/>
      <c r="Q160" s="142"/>
      <c r="R160" s="126"/>
      <c r="S160" s="142"/>
      <c r="T160" s="142"/>
      <c r="U160" s="124"/>
      <c r="V160" s="124"/>
      <c r="W160" s="124"/>
      <c r="X160" s="124"/>
      <c r="Y160" s="124"/>
      <c r="Z160" s="124"/>
      <c r="AA160" s="142"/>
      <c r="AB160" s="126"/>
      <c r="AC160" s="127">
        <f>SUM(I160,K160,M160,O160,Q160)</f>
        <v>0</v>
      </c>
      <c r="AD160" s="143" t="s">
        <v>11</v>
      </c>
      <c r="AE160" s="143" t="s">
        <v>304</v>
      </c>
      <c r="AF160" s="129"/>
      <c r="AG160" s="129"/>
      <c r="AH160" s="144"/>
      <c r="AI160" s="131">
        <f t="shared" si="22"/>
        <v>6</v>
      </c>
      <c r="AJ160" s="132" t="str">
        <f t="shared" si="23"/>
        <v>TN</v>
      </c>
      <c r="AK160" s="133"/>
      <c r="AL160" s="134" t="str">
        <f t="shared" si="17"/>
        <v>TN</v>
      </c>
      <c r="AM160" s="119">
        <v>60</v>
      </c>
      <c r="AN160" s="135">
        <f t="shared" si="18"/>
        <v>1</v>
      </c>
      <c r="AO160" s="135" t="str">
        <f t="shared" si="19"/>
        <v>112</v>
      </c>
      <c r="AP160" s="135" t="str">
        <f t="shared" si="20"/>
        <v>11</v>
      </c>
      <c r="AQ160" s="135" t="str">
        <f t="shared" si="21"/>
        <v>1</v>
      </c>
      <c r="AR160" s="146"/>
      <c r="AS160" s="137">
        <v>3</v>
      </c>
      <c r="AT160" s="145"/>
      <c r="AU160" s="145"/>
    </row>
    <row r="161" spans="1:76" s="4" customFormat="1" ht="21.95" customHeight="1" x14ac:dyDescent="0.25">
      <c r="A161" s="43">
        <v>37</v>
      </c>
      <c r="B161" s="43">
        <v>38</v>
      </c>
      <c r="C161" s="15" t="s">
        <v>1152</v>
      </c>
      <c r="D161" s="119">
        <f>IF(AND(AS161=AS160,AL161=AL160),IF(AL161="TN",IF(AS160=3,IF(D160&lt;'Phan phong'!$I$9,D160+1,1),IF(D160&lt;'Phan phong'!$I$10,D160+1,1)),IF(AS160=3,IF(D160&lt;'Phan phong'!$P$9,D160+1,1),IF(D160&lt;'Phan phong'!$P$10,D160+1,1))),1)</f>
        <v>9</v>
      </c>
      <c r="E161" s="120">
        <v>290159</v>
      </c>
      <c r="F161" s="121" t="s">
        <v>583</v>
      </c>
      <c r="G161" s="150" t="s">
        <v>377</v>
      </c>
      <c r="H161" s="163" t="s">
        <v>756</v>
      </c>
      <c r="I161" s="142"/>
      <c r="J161" s="142"/>
      <c r="K161" s="124"/>
      <c r="L161" s="124"/>
      <c r="M161" s="124"/>
      <c r="N161" s="124"/>
      <c r="O161" s="124"/>
      <c r="P161" s="124"/>
      <c r="Q161" s="142"/>
      <c r="R161" s="152"/>
      <c r="S161" s="142"/>
      <c r="T161" s="142"/>
      <c r="U161" s="124"/>
      <c r="V161" s="124"/>
      <c r="W161" s="124"/>
      <c r="X161" s="124"/>
      <c r="Y161" s="124"/>
      <c r="Z161" s="124"/>
      <c r="AA161" s="142"/>
      <c r="AB161" s="152"/>
      <c r="AC161" s="127">
        <f>SUM(I161,K161,M161,O161,Q161)</f>
        <v>0</v>
      </c>
      <c r="AD161" s="143" t="s">
        <v>16</v>
      </c>
      <c r="AE161" s="143" t="s">
        <v>162</v>
      </c>
      <c r="AF161" s="129"/>
      <c r="AG161" s="129"/>
      <c r="AH161" s="144"/>
      <c r="AI161" s="131">
        <f t="shared" si="22"/>
        <v>6</v>
      </c>
      <c r="AJ161" s="132" t="str">
        <f t="shared" si="23"/>
        <v>TN</v>
      </c>
      <c r="AK161" s="133"/>
      <c r="AL161" s="134" t="str">
        <f t="shared" si="17"/>
        <v>TN</v>
      </c>
      <c r="AM161" s="119">
        <v>274</v>
      </c>
      <c r="AN161" s="135">
        <f t="shared" si="18"/>
        <v>1</v>
      </c>
      <c r="AO161" s="135" t="str">
        <f t="shared" si="19"/>
        <v>117</v>
      </c>
      <c r="AP161" s="135" t="str">
        <f t="shared" si="20"/>
        <v>11</v>
      </c>
      <c r="AQ161" s="135" t="str">
        <f t="shared" si="21"/>
        <v>1</v>
      </c>
      <c r="AR161" s="136"/>
      <c r="AS161" s="137">
        <v>3</v>
      </c>
      <c r="AT161" s="161"/>
      <c r="AU161" s="137"/>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row>
    <row r="162" spans="1:76" s="4" customFormat="1" ht="21.95" customHeight="1" x14ac:dyDescent="0.2">
      <c r="A162" s="43">
        <v>28</v>
      </c>
      <c r="B162" s="43">
        <v>28</v>
      </c>
      <c r="C162" s="15" t="s">
        <v>955</v>
      </c>
      <c r="D162" s="119">
        <f>IF(AND(AS162=AS161,AL162=AL161),IF(AL162="TN",IF(AS161=3,IF(D161&lt;'Phan phong'!$I$9,D161+1,1),IF(D161&lt;'Phan phong'!$I$10,D161+1,1)),IF(AS161=3,IF(D161&lt;'Phan phong'!$P$9,D161+1,1),IF(D161&lt;'Phan phong'!$P$10,D161+1,1))),1)</f>
        <v>10</v>
      </c>
      <c r="E162" s="138">
        <v>290160</v>
      </c>
      <c r="F162" s="121" t="s">
        <v>395</v>
      </c>
      <c r="G162" s="150" t="s">
        <v>396</v>
      </c>
      <c r="H162" s="163" t="s">
        <v>714</v>
      </c>
      <c r="I162" s="142"/>
      <c r="J162" s="142"/>
      <c r="K162" s="124"/>
      <c r="L162" s="124"/>
      <c r="M162" s="124"/>
      <c r="N162" s="124"/>
      <c r="O162" s="124"/>
      <c r="P162" s="124"/>
      <c r="Q162" s="142"/>
      <c r="R162" s="126"/>
      <c r="S162" s="142"/>
      <c r="T162" s="142"/>
      <c r="U162" s="124"/>
      <c r="V162" s="124"/>
      <c r="W162" s="124"/>
      <c r="X162" s="124"/>
      <c r="Y162" s="124"/>
      <c r="Z162" s="124"/>
      <c r="AA162" s="142"/>
      <c r="AB162" s="126"/>
      <c r="AC162" s="127">
        <f>SUM(I162,K162,M162,O162,Q162)</f>
        <v>0</v>
      </c>
      <c r="AD162" s="143" t="s">
        <v>15</v>
      </c>
      <c r="AE162" s="143" t="s">
        <v>166</v>
      </c>
      <c r="AF162" s="129"/>
      <c r="AG162" s="129"/>
      <c r="AH162" s="144"/>
      <c r="AI162" s="131">
        <f t="shared" si="22"/>
        <v>6</v>
      </c>
      <c r="AJ162" s="132" t="str">
        <f t="shared" si="23"/>
        <v>TN</v>
      </c>
      <c r="AK162" s="133"/>
      <c r="AL162" s="134" t="str">
        <f t="shared" si="17"/>
        <v>TN</v>
      </c>
      <c r="AM162" s="119">
        <v>220</v>
      </c>
      <c r="AN162" s="135">
        <f t="shared" si="18"/>
        <v>1</v>
      </c>
      <c r="AO162" s="135" t="str">
        <f t="shared" si="19"/>
        <v>116</v>
      </c>
      <c r="AP162" s="135" t="str">
        <f t="shared" si="20"/>
        <v>11</v>
      </c>
      <c r="AQ162" s="135" t="str">
        <f t="shared" si="21"/>
        <v>1</v>
      </c>
      <c r="AR162" s="146"/>
      <c r="AS162" s="137">
        <v>3</v>
      </c>
      <c r="AT162" s="145"/>
      <c r="AU162" s="145"/>
    </row>
    <row r="163" spans="1:76" s="4" customFormat="1" ht="21.95" customHeight="1" x14ac:dyDescent="0.25">
      <c r="A163" s="43">
        <v>12</v>
      </c>
      <c r="B163" s="43">
        <v>42</v>
      </c>
      <c r="C163" s="15" t="s">
        <v>1083</v>
      </c>
      <c r="D163" s="119">
        <f>IF(AND(AS163=AS162,AL163=AL162),IF(AL163="TN",IF(AS162=3,IF(D162&lt;'Phan phong'!$I$9,D162+1,1),IF(D162&lt;'Phan phong'!$I$10,D162+1,1)),IF(AS162=3,IF(D162&lt;'Phan phong'!$P$9,D162+1,1),IF(D162&lt;'Phan phong'!$P$10,D162+1,1))),1)</f>
        <v>11</v>
      </c>
      <c r="E163" s="120">
        <v>290161</v>
      </c>
      <c r="F163" s="121" t="s">
        <v>530</v>
      </c>
      <c r="G163" s="150" t="s">
        <v>396</v>
      </c>
      <c r="H163" s="163" t="s">
        <v>679</v>
      </c>
      <c r="I163" s="142"/>
      <c r="J163" s="142"/>
      <c r="K163" s="124"/>
      <c r="L163" s="124"/>
      <c r="M163" s="124"/>
      <c r="N163" s="124"/>
      <c r="O163" s="124"/>
      <c r="P163" s="124"/>
      <c r="Q163" s="142"/>
      <c r="R163" s="152"/>
      <c r="S163" s="142"/>
      <c r="T163" s="142"/>
      <c r="U163" s="124"/>
      <c r="V163" s="124"/>
      <c r="W163" s="124"/>
      <c r="X163" s="124"/>
      <c r="Y163" s="124"/>
      <c r="Z163" s="124"/>
      <c r="AA163" s="142"/>
      <c r="AB163" s="152"/>
      <c r="AC163" s="127">
        <f>SUM(I163,K163,M163,O163,Q163)</f>
        <v>0</v>
      </c>
      <c r="AD163" s="143" t="s">
        <v>14</v>
      </c>
      <c r="AE163" s="143" t="s">
        <v>304</v>
      </c>
      <c r="AF163" s="129"/>
      <c r="AG163" s="129"/>
      <c r="AH163" s="164"/>
      <c r="AI163" s="131">
        <f t="shared" si="22"/>
        <v>6</v>
      </c>
      <c r="AJ163" s="132" t="str">
        <f t="shared" si="23"/>
        <v>TN</v>
      </c>
      <c r="AK163" s="133"/>
      <c r="AL163" s="134" t="str">
        <f t="shared" si="17"/>
        <v>TN</v>
      </c>
      <c r="AM163" s="119">
        <v>140</v>
      </c>
      <c r="AN163" s="135">
        <f t="shared" si="18"/>
        <v>1</v>
      </c>
      <c r="AO163" s="135" t="str">
        <f t="shared" si="19"/>
        <v>114</v>
      </c>
      <c r="AP163" s="135" t="str">
        <f t="shared" si="20"/>
        <v>11</v>
      </c>
      <c r="AQ163" s="135" t="str">
        <f t="shared" si="21"/>
        <v>1</v>
      </c>
      <c r="AR163" s="136"/>
      <c r="AS163" s="137">
        <v>3</v>
      </c>
      <c r="AT163" s="161"/>
      <c r="AU163" s="137"/>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row>
    <row r="164" spans="1:76" s="4" customFormat="1" ht="21.95" customHeight="1" x14ac:dyDescent="0.25">
      <c r="A164" s="42"/>
      <c r="B164" s="43"/>
      <c r="C164" s="50" t="s">
        <v>1640</v>
      </c>
      <c r="D164" s="119">
        <f>IF(AND(AS164=AS163,AL164=AL163),IF(AL164="TN",IF(AS163=3,IF(D163&lt;'Phan phong'!$I$9,D163+1,1),IF(D163&lt;'Phan phong'!$I$10,D163+1,1)),IF(AS163=3,IF(D163&lt;'Phan phong'!$P$9,D163+1,1),IF(D163&lt;'Phan phong'!$P$10,D163+1,1))),1)</f>
        <v>12</v>
      </c>
      <c r="E164" s="138">
        <v>290162</v>
      </c>
      <c r="F164" s="121" t="s">
        <v>1988</v>
      </c>
      <c r="G164" s="150" t="s">
        <v>396</v>
      </c>
      <c r="H164" s="151"/>
      <c r="I164" s="142"/>
      <c r="J164" s="142"/>
      <c r="K164" s="124"/>
      <c r="L164" s="124"/>
      <c r="M164" s="124"/>
      <c r="N164" s="124"/>
      <c r="O164" s="124"/>
      <c r="P164" s="124"/>
      <c r="Q164" s="142"/>
      <c r="R164" s="152"/>
      <c r="S164" s="142"/>
      <c r="T164" s="142"/>
      <c r="U164" s="124"/>
      <c r="V164" s="124"/>
      <c r="W164" s="124"/>
      <c r="X164" s="124"/>
      <c r="Y164" s="124"/>
      <c r="Z164" s="124"/>
      <c r="AA164" s="142"/>
      <c r="AB164" s="152"/>
      <c r="AC164" s="127"/>
      <c r="AD164" s="128" t="s">
        <v>2</v>
      </c>
      <c r="AE164" s="128" t="s">
        <v>163</v>
      </c>
      <c r="AF164" s="129"/>
      <c r="AG164" s="129"/>
      <c r="AH164" s="153"/>
      <c r="AI164" s="131">
        <f t="shared" si="22"/>
        <v>6</v>
      </c>
      <c r="AJ164" s="132" t="str">
        <f t="shared" si="23"/>
        <v>TN</v>
      </c>
      <c r="AK164" s="154"/>
      <c r="AL164" s="134" t="str">
        <f t="shared" si="17"/>
        <v>TN</v>
      </c>
      <c r="AM164" s="119">
        <v>790</v>
      </c>
      <c r="AN164" s="135">
        <f t="shared" si="18"/>
        <v>0</v>
      </c>
      <c r="AO164" s="135" t="str">
        <f t="shared" si="19"/>
        <v>102</v>
      </c>
      <c r="AP164" s="135" t="str">
        <f t="shared" si="20"/>
        <v>10</v>
      </c>
      <c r="AQ164" s="135" t="str">
        <f t="shared" si="21"/>
        <v>0</v>
      </c>
      <c r="AR164" s="155"/>
      <c r="AS164" s="137">
        <v>3</v>
      </c>
      <c r="AT164" s="156"/>
      <c r="AU164" s="145"/>
    </row>
    <row r="165" spans="1:76" s="4" customFormat="1" ht="21.95" customHeight="1" x14ac:dyDescent="0.25">
      <c r="A165" s="43">
        <v>33</v>
      </c>
      <c r="B165" s="44">
        <v>40</v>
      </c>
      <c r="C165" s="50" t="s">
        <v>1786</v>
      </c>
      <c r="D165" s="119">
        <f>IF(AND(AS165=AS164,AL165=AL164),IF(AL165="TN",IF(AS164=3,IF(D164&lt;'Phan phong'!$I$9,D164+1,1),IF(D164&lt;'Phan phong'!$I$10,D164+1,1)),IF(AS164=3,IF(D164&lt;'Phan phong'!$P$9,D164+1,1),IF(D164&lt;'Phan phong'!$P$10,D164+1,1))),1)</f>
        <v>13</v>
      </c>
      <c r="E165" s="120">
        <v>290163</v>
      </c>
      <c r="F165" s="121" t="s">
        <v>346</v>
      </c>
      <c r="G165" s="122" t="s">
        <v>396</v>
      </c>
      <c r="H165" s="123">
        <v>37222</v>
      </c>
      <c r="I165" s="124"/>
      <c r="J165" s="124"/>
      <c r="K165" s="124"/>
      <c r="L165" s="124"/>
      <c r="M165" s="124"/>
      <c r="N165" s="124"/>
      <c r="O165" s="124"/>
      <c r="P165" s="124"/>
      <c r="Q165" s="125"/>
      <c r="R165" s="126"/>
      <c r="S165" s="124"/>
      <c r="T165" s="124"/>
      <c r="U165" s="124"/>
      <c r="V165" s="124"/>
      <c r="W165" s="124"/>
      <c r="X165" s="124"/>
      <c r="Y165" s="124"/>
      <c r="Z165" s="124"/>
      <c r="AA165" s="125"/>
      <c r="AB165" s="126"/>
      <c r="AC165" s="127">
        <f>SUM(I165,K165,M165,O165)</f>
        <v>0</v>
      </c>
      <c r="AD165" s="128" t="s">
        <v>7</v>
      </c>
      <c r="AE165" s="128" t="s">
        <v>163</v>
      </c>
      <c r="AF165" s="129"/>
      <c r="AG165" s="129"/>
      <c r="AH165" s="130"/>
      <c r="AI165" s="131">
        <f t="shared" si="22"/>
        <v>6</v>
      </c>
      <c r="AJ165" s="132" t="str">
        <f t="shared" si="23"/>
        <v>TN</v>
      </c>
      <c r="AK165" s="133"/>
      <c r="AL165" s="134" t="str">
        <f t="shared" si="17"/>
        <v>TN</v>
      </c>
      <c r="AM165" s="119">
        <v>937</v>
      </c>
      <c r="AN165" s="135">
        <f t="shared" si="18"/>
        <v>0</v>
      </c>
      <c r="AO165" s="135" t="str">
        <f t="shared" si="19"/>
        <v>106</v>
      </c>
      <c r="AP165" s="135" t="str">
        <f t="shared" si="20"/>
        <v>10</v>
      </c>
      <c r="AQ165" s="135" t="str">
        <f t="shared" si="21"/>
        <v>0</v>
      </c>
      <c r="AR165" s="136"/>
      <c r="AS165" s="137">
        <v>3</v>
      </c>
      <c r="AT165" s="137"/>
      <c r="AU165" s="161"/>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row>
    <row r="166" spans="1:76" s="4" customFormat="1" ht="21.95" customHeight="1" x14ac:dyDescent="0.25">
      <c r="A166" s="42"/>
      <c r="B166" s="43"/>
      <c r="C166" s="50" t="s">
        <v>1607</v>
      </c>
      <c r="D166" s="119">
        <f>IF(AND(AS166=AS165,AL166=AL165),IF(AL166="TN",IF(AS165=3,IF(D165&lt;'Phan phong'!$I$9,D165+1,1),IF(D165&lt;'Phan phong'!$I$10,D165+1,1)),IF(AS165=3,IF(D165&lt;'Phan phong'!$P$9,D165+1,1),IF(D165&lt;'Phan phong'!$P$10,D165+1,1))),1)</f>
        <v>14</v>
      </c>
      <c r="E166" s="138">
        <v>290164</v>
      </c>
      <c r="F166" s="121" t="s">
        <v>412</v>
      </c>
      <c r="G166" s="150" t="s">
        <v>396</v>
      </c>
      <c r="H166" s="151"/>
      <c r="I166" s="142"/>
      <c r="J166" s="142"/>
      <c r="K166" s="124"/>
      <c r="L166" s="124"/>
      <c r="M166" s="124"/>
      <c r="N166" s="124"/>
      <c r="O166" s="124"/>
      <c r="P166" s="124"/>
      <c r="Q166" s="142"/>
      <c r="R166" s="152"/>
      <c r="S166" s="142"/>
      <c r="T166" s="142"/>
      <c r="U166" s="124"/>
      <c r="V166" s="124"/>
      <c r="W166" s="124"/>
      <c r="X166" s="124"/>
      <c r="Y166" s="124"/>
      <c r="Z166" s="124"/>
      <c r="AA166" s="142"/>
      <c r="AB166" s="152"/>
      <c r="AC166" s="127"/>
      <c r="AD166" s="128" t="s">
        <v>2</v>
      </c>
      <c r="AE166" s="128" t="s">
        <v>163</v>
      </c>
      <c r="AF166" s="129"/>
      <c r="AG166" s="129"/>
      <c r="AH166" s="153"/>
      <c r="AI166" s="131">
        <f t="shared" si="22"/>
        <v>6</v>
      </c>
      <c r="AJ166" s="132" t="str">
        <f t="shared" si="23"/>
        <v>TN</v>
      </c>
      <c r="AK166" s="154"/>
      <c r="AL166" s="134" t="str">
        <f t="shared" si="17"/>
        <v>TN</v>
      </c>
      <c r="AM166" s="119">
        <v>757</v>
      </c>
      <c r="AN166" s="135">
        <f t="shared" si="18"/>
        <v>0</v>
      </c>
      <c r="AO166" s="135" t="str">
        <f t="shared" si="19"/>
        <v>102</v>
      </c>
      <c r="AP166" s="135" t="str">
        <f t="shared" si="20"/>
        <v>10</v>
      </c>
      <c r="AQ166" s="135" t="str">
        <f t="shared" si="21"/>
        <v>0</v>
      </c>
      <c r="AR166" s="155"/>
      <c r="AS166" s="137">
        <v>3</v>
      </c>
      <c r="AT166" s="156"/>
      <c r="AU166" s="145"/>
    </row>
    <row r="167" spans="1:76" s="4" customFormat="1" ht="21.95" customHeight="1" x14ac:dyDescent="0.2">
      <c r="A167" s="43">
        <v>29</v>
      </c>
      <c r="B167" s="43">
        <v>29</v>
      </c>
      <c r="C167" s="15" t="s">
        <v>971</v>
      </c>
      <c r="D167" s="119">
        <f>IF(AND(AS167=AS166,AL167=AL166),IF(AL167="TN",IF(AS166=3,IF(D166&lt;'Phan phong'!$I$9,D166+1,1),IF(D166&lt;'Phan phong'!$I$10,D166+1,1)),IF(AS166=3,IF(D166&lt;'Phan phong'!$P$9,D166+1,1),IF(D166&lt;'Phan phong'!$P$10,D166+1,1))),1)</f>
        <v>15</v>
      </c>
      <c r="E167" s="120">
        <v>290165</v>
      </c>
      <c r="F167" s="121" t="s">
        <v>422</v>
      </c>
      <c r="G167" s="150" t="s">
        <v>396</v>
      </c>
      <c r="H167" s="163" t="s">
        <v>728</v>
      </c>
      <c r="I167" s="142"/>
      <c r="J167" s="142"/>
      <c r="K167" s="142"/>
      <c r="L167" s="142"/>
      <c r="M167" s="142"/>
      <c r="N167" s="142"/>
      <c r="O167" s="142"/>
      <c r="P167" s="142"/>
      <c r="Q167" s="142"/>
      <c r="R167" s="126"/>
      <c r="S167" s="142"/>
      <c r="T167" s="142"/>
      <c r="U167" s="142"/>
      <c r="V167" s="142"/>
      <c r="W167" s="142"/>
      <c r="X167" s="142"/>
      <c r="Y167" s="142"/>
      <c r="Z167" s="142"/>
      <c r="AA167" s="142"/>
      <c r="AB167" s="126"/>
      <c r="AC167" s="127">
        <f>SUM(I167,K167,M167,O167,Q167)</f>
        <v>0</v>
      </c>
      <c r="AD167" s="143" t="s">
        <v>16</v>
      </c>
      <c r="AE167" s="143" t="s">
        <v>162</v>
      </c>
      <c r="AF167" s="129"/>
      <c r="AG167" s="129"/>
      <c r="AH167" s="144"/>
      <c r="AI167" s="131">
        <f t="shared" si="22"/>
        <v>6</v>
      </c>
      <c r="AJ167" s="132" t="str">
        <f t="shared" si="23"/>
        <v>TN</v>
      </c>
      <c r="AK167" s="133"/>
      <c r="AL167" s="134" t="str">
        <f t="shared" si="17"/>
        <v>TN</v>
      </c>
      <c r="AM167" s="119">
        <v>275</v>
      </c>
      <c r="AN167" s="135">
        <f t="shared" si="18"/>
        <v>1</v>
      </c>
      <c r="AO167" s="135" t="str">
        <f t="shared" si="19"/>
        <v>117</v>
      </c>
      <c r="AP167" s="135" t="str">
        <f t="shared" si="20"/>
        <v>11</v>
      </c>
      <c r="AQ167" s="135" t="str">
        <f t="shared" si="21"/>
        <v>1</v>
      </c>
      <c r="AR167" s="146"/>
      <c r="AS167" s="137">
        <v>3</v>
      </c>
      <c r="AT167" s="145"/>
      <c r="AU167" s="145"/>
    </row>
    <row r="168" spans="1:76" s="4" customFormat="1" ht="21.95" customHeight="1" x14ac:dyDescent="0.25">
      <c r="A168" s="44">
        <v>36</v>
      </c>
      <c r="B168" s="44">
        <v>32</v>
      </c>
      <c r="C168" s="50" t="s">
        <v>1795</v>
      </c>
      <c r="D168" s="119">
        <f>IF(AND(AS168=AS167,AL168=AL167),IF(AL168="TN",IF(AS167=3,IF(D167&lt;'Phan phong'!$I$9,D167+1,1),IF(D167&lt;'Phan phong'!$I$10,D167+1,1)),IF(AS167=3,IF(D167&lt;'Phan phong'!$P$9,D167+1,1),IF(D167&lt;'Phan phong'!$P$10,D167+1,1))),1)</f>
        <v>16</v>
      </c>
      <c r="E168" s="138">
        <v>290166</v>
      </c>
      <c r="F168" s="121" t="s">
        <v>422</v>
      </c>
      <c r="G168" s="122" t="s">
        <v>396</v>
      </c>
      <c r="H168" s="123">
        <v>36901</v>
      </c>
      <c r="I168" s="124"/>
      <c r="J168" s="124"/>
      <c r="K168" s="124"/>
      <c r="L168" s="124"/>
      <c r="M168" s="124"/>
      <c r="N168" s="124"/>
      <c r="O168" s="124"/>
      <c r="P168" s="124"/>
      <c r="Q168" s="125"/>
      <c r="R168" s="126"/>
      <c r="S168" s="124"/>
      <c r="T168" s="124"/>
      <c r="U168" s="124"/>
      <c r="V168" s="124"/>
      <c r="W168" s="124"/>
      <c r="X168" s="124"/>
      <c r="Y168" s="124"/>
      <c r="Z168" s="124"/>
      <c r="AA168" s="125"/>
      <c r="AB168" s="126"/>
      <c r="AC168" s="127">
        <f>SUM(I168,K168,M168,O168)</f>
        <v>0</v>
      </c>
      <c r="AD168" s="128" t="s">
        <v>7</v>
      </c>
      <c r="AE168" s="128" t="s">
        <v>272</v>
      </c>
      <c r="AF168" s="129"/>
      <c r="AG168" s="129"/>
      <c r="AH168" s="130"/>
      <c r="AI168" s="131">
        <f t="shared" si="22"/>
        <v>6</v>
      </c>
      <c r="AJ168" s="132" t="str">
        <f t="shared" si="23"/>
        <v>XH</v>
      </c>
      <c r="AK168" s="133" t="s">
        <v>163</v>
      </c>
      <c r="AL168" s="134" t="str">
        <f t="shared" si="17"/>
        <v>TN</v>
      </c>
      <c r="AM168" s="119">
        <v>946</v>
      </c>
      <c r="AN168" s="135">
        <f t="shared" si="18"/>
        <v>0</v>
      </c>
      <c r="AO168" s="135" t="str">
        <f t="shared" si="19"/>
        <v>106</v>
      </c>
      <c r="AP168" s="135" t="str">
        <f t="shared" si="20"/>
        <v>10</v>
      </c>
      <c r="AQ168" s="135" t="str">
        <f t="shared" si="21"/>
        <v>0</v>
      </c>
      <c r="AR168" s="136"/>
      <c r="AS168" s="137">
        <v>3</v>
      </c>
      <c r="AT168" s="161"/>
      <c r="AU168" s="161"/>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row>
    <row r="169" spans="1:76" s="4" customFormat="1" ht="21.95" customHeight="1" x14ac:dyDescent="0.25">
      <c r="A169" s="43">
        <v>42</v>
      </c>
      <c r="B169" s="43">
        <v>42</v>
      </c>
      <c r="C169" s="15" t="s">
        <v>1007</v>
      </c>
      <c r="D169" s="119">
        <f>IF(AND(AS169=AS168,AL169=AL168),IF(AL169="TN",IF(AS168=3,IF(D168&lt;'Phan phong'!$I$9,D168+1,1),IF(D168&lt;'Phan phong'!$I$10,D168+1,1)),IF(AS168=3,IF(D168&lt;'Phan phong'!$P$9,D168+1,1),IF(D168&lt;'Phan phong'!$P$10,D168+1,1))),1)</f>
        <v>17</v>
      </c>
      <c r="E169" s="120">
        <v>290167</v>
      </c>
      <c r="F169" s="121" t="s">
        <v>457</v>
      </c>
      <c r="G169" s="150" t="s">
        <v>396</v>
      </c>
      <c r="H169" s="163" t="s">
        <v>684</v>
      </c>
      <c r="I169" s="142"/>
      <c r="J169" s="142"/>
      <c r="K169" s="124"/>
      <c r="L169" s="124"/>
      <c r="M169" s="124"/>
      <c r="N169" s="124"/>
      <c r="O169" s="124"/>
      <c r="P169" s="124"/>
      <c r="Q169" s="142"/>
      <c r="R169" s="126"/>
      <c r="S169" s="142"/>
      <c r="T169" s="142"/>
      <c r="U169" s="124"/>
      <c r="V169" s="124"/>
      <c r="W169" s="124"/>
      <c r="X169" s="124"/>
      <c r="Y169" s="124"/>
      <c r="Z169" s="124"/>
      <c r="AA169" s="142"/>
      <c r="AB169" s="126"/>
      <c r="AC169" s="127">
        <f>SUM(I169,K169,M169,O169,Q169)</f>
        <v>0</v>
      </c>
      <c r="AD169" s="143" t="s">
        <v>15</v>
      </c>
      <c r="AE169" s="143" t="s">
        <v>166</v>
      </c>
      <c r="AF169" s="129"/>
      <c r="AG169" s="129"/>
      <c r="AH169" s="144"/>
      <c r="AI169" s="131">
        <f t="shared" si="22"/>
        <v>6</v>
      </c>
      <c r="AJ169" s="132" t="str">
        <f t="shared" si="23"/>
        <v>TN</v>
      </c>
      <c r="AK169" s="133"/>
      <c r="AL169" s="134" t="str">
        <f t="shared" si="17"/>
        <v>TN</v>
      </c>
      <c r="AM169" s="119">
        <v>221</v>
      </c>
      <c r="AN169" s="135">
        <f t="shared" si="18"/>
        <v>1</v>
      </c>
      <c r="AO169" s="135" t="str">
        <f t="shared" si="19"/>
        <v>116</v>
      </c>
      <c r="AP169" s="135" t="str">
        <f t="shared" si="20"/>
        <v>11</v>
      </c>
      <c r="AQ169" s="135" t="str">
        <f t="shared" si="21"/>
        <v>1</v>
      </c>
      <c r="AR169" s="136"/>
      <c r="AS169" s="137">
        <v>3</v>
      </c>
      <c r="AT169" s="145"/>
      <c r="AU169" s="145"/>
    </row>
    <row r="170" spans="1:76" s="4" customFormat="1" ht="21.95" customHeight="1" x14ac:dyDescent="0.25">
      <c r="A170" s="42"/>
      <c r="B170" s="43"/>
      <c r="C170" s="50" t="s">
        <v>1599</v>
      </c>
      <c r="D170" s="119">
        <f>IF(AND(AS170=AS169,AL170=AL169),IF(AL170="TN",IF(AS169=3,IF(D169&lt;'Phan phong'!$I$9,D169+1,1),IF(D169&lt;'Phan phong'!$I$10,D169+1,1)),IF(AS169=3,IF(D169&lt;'Phan phong'!$P$9,D169+1,1),IF(D169&lt;'Phan phong'!$P$10,D169+1,1))),1)</f>
        <v>18</v>
      </c>
      <c r="E170" s="138">
        <v>290168</v>
      </c>
      <c r="F170" s="121" t="s">
        <v>1352</v>
      </c>
      <c r="G170" s="150" t="s">
        <v>396</v>
      </c>
      <c r="H170" s="151"/>
      <c r="I170" s="142"/>
      <c r="J170" s="142"/>
      <c r="K170" s="124"/>
      <c r="L170" s="124"/>
      <c r="M170" s="124"/>
      <c r="N170" s="124"/>
      <c r="O170" s="124"/>
      <c r="P170" s="124"/>
      <c r="Q170" s="142"/>
      <c r="R170" s="152"/>
      <c r="S170" s="142"/>
      <c r="T170" s="142"/>
      <c r="U170" s="124"/>
      <c r="V170" s="124"/>
      <c r="W170" s="124"/>
      <c r="X170" s="124"/>
      <c r="Y170" s="124"/>
      <c r="Z170" s="124"/>
      <c r="AA170" s="142"/>
      <c r="AB170" s="152"/>
      <c r="AC170" s="127"/>
      <c r="AD170" s="128" t="s">
        <v>1</v>
      </c>
      <c r="AE170" s="128" t="s">
        <v>163</v>
      </c>
      <c r="AF170" s="129"/>
      <c r="AG170" s="129"/>
      <c r="AH170" s="153"/>
      <c r="AI170" s="131">
        <f t="shared" si="22"/>
        <v>6</v>
      </c>
      <c r="AJ170" s="132" t="str">
        <f t="shared" si="23"/>
        <v>TN</v>
      </c>
      <c r="AK170" s="154"/>
      <c r="AL170" s="134" t="str">
        <f t="shared" si="17"/>
        <v>TN</v>
      </c>
      <c r="AM170" s="119">
        <v>749</v>
      </c>
      <c r="AN170" s="135">
        <f t="shared" si="18"/>
        <v>0</v>
      </c>
      <c r="AO170" s="135" t="str">
        <f t="shared" si="19"/>
        <v>101</v>
      </c>
      <c r="AP170" s="135" t="str">
        <f t="shared" si="20"/>
        <v>10</v>
      </c>
      <c r="AQ170" s="135" t="str">
        <f t="shared" si="21"/>
        <v>0</v>
      </c>
      <c r="AR170" s="155"/>
      <c r="AS170" s="137">
        <v>3</v>
      </c>
      <c r="AT170" s="156"/>
      <c r="AU170" s="145"/>
    </row>
    <row r="171" spans="1:76" s="4" customFormat="1" ht="21.95" customHeight="1" x14ac:dyDescent="0.25">
      <c r="A171" s="42"/>
      <c r="B171" s="43"/>
      <c r="C171" s="50" t="s">
        <v>1589</v>
      </c>
      <c r="D171" s="119">
        <f>IF(AND(AS171=AS170,AL171=AL170),IF(AL171="TN",IF(AS170=3,IF(D170&lt;'Phan phong'!$I$9,D170+1,1),IF(D170&lt;'Phan phong'!$I$10,D170+1,1)),IF(AS170=3,IF(D170&lt;'Phan phong'!$P$9,D170+1,1),IF(D170&lt;'Phan phong'!$P$10,D170+1,1))),1)</f>
        <v>19</v>
      </c>
      <c r="E171" s="120">
        <v>290169</v>
      </c>
      <c r="F171" s="121" t="s">
        <v>348</v>
      </c>
      <c r="G171" s="150" t="s">
        <v>1969</v>
      </c>
      <c r="H171" s="151"/>
      <c r="I171" s="142"/>
      <c r="J171" s="142"/>
      <c r="K171" s="124"/>
      <c r="L171" s="124"/>
      <c r="M171" s="124"/>
      <c r="N171" s="124"/>
      <c r="O171" s="124"/>
      <c r="P171" s="124"/>
      <c r="Q171" s="142"/>
      <c r="R171" s="152"/>
      <c r="S171" s="142"/>
      <c r="T171" s="142"/>
      <c r="U171" s="124"/>
      <c r="V171" s="124"/>
      <c r="W171" s="124"/>
      <c r="X171" s="124"/>
      <c r="Y171" s="124"/>
      <c r="Z171" s="124"/>
      <c r="AA171" s="142"/>
      <c r="AB171" s="152"/>
      <c r="AC171" s="127"/>
      <c r="AD171" s="128" t="s">
        <v>1</v>
      </c>
      <c r="AE171" s="128" t="s">
        <v>163</v>
      </c>
      <c r="AF171" s="129"/>
      <c r="AG171" s="129"/>
      <c r="AH171" s="153"/>
      <c r="AI171" s="131">
        <f t="shared" si="22"/>
        <v>6</v>
      </c>
      <c r="AJ171" s="132" t="str">
        <f t="shared" si="23"/>
        <v>TN</v>
      </c>
      <c r="AK171" s="154"/>
      <c r="AL171" s="134" t="str">
        <f t="shared" si="17"/>
        <v>TN</v>
      </c>
      <c r="AM171" s="119">
        <v>739</v>
      </c>
      <c r="AN171" s="135">
        <f t="shared" si="18"/>
        <v>0</v>
      </c>
      <c r="AO171" s="135" t="str">
        <f t="shared" si="19"/>
        <v>101</v>
      </c>
      <c r="AP171" s="135" t="str">
        <f t="shared" si="20"/>
        <v>10</v>
      </c>
      <c r="AQ171" s="135" t="str">
        <f t="shared" si="21"/>
        <v>0</v>
      </c>
      <c r="AR171" s="155"/>
      <c r="AS171" s="137">
        <v>3</v>
      </c>
      <c r="AT171" s="156"/>
      <c r="AU171" s="145"/>
    </row>
    <row r="172" spans="1:76" s="4" customFormat="1" ht="21.95" customHeight="1" x14ac:dyDescent="0.25">
      <c r="A172" s="43">
        <v>7</v>
      </c>
      <c r="B172" s="43">
        <v>7</v>
      </c>
      <c r="C172" s="15" t="s">
        <v>912</v>
      </c>
      <c r="D172" s="119">
        <f>IF(AND(AS172=AS171,AL172=AL171),IF(AL172="TN",IF(AS171=3,IF(D171&lt;'Phan phong'!$I$9,D171+1,1),IF(D171&lt;'Phan phong'!$I$10,D171+1,1)),IF(AS171=3,IF(D171&lt;'Phan phong'!$P$9,D171+1,1),IF(D171&lt;'Phan phong'!$P$10,D171+1,1))),1)</f>
        <v>20</v>
      </c>
      <c r="E172" s="138">
        <v>290170</v>
      </c>
      <c r="F172" s="121" t="s">
        <v>330</v>
      </c>
      <c r="G172" s="150" t="s">
        <v>331</v>
      </c>
      <c r="H172" s="163" t="s">
        <v>673</v>
      </c>
      <c r="I172" s="142"/>
      <c r="J172" s="142"/>
      <c r="K172" s="124"/>
      <c r="L172" s="124"/>
      <c r="M172" s="124"/>
      <c r="N172" s="124"/>
      <c r="O172" s="124"/>
      <c r="P172" s="124"/>
      <c r="Q172" s="142"/>
      <c r="R172" s="152"/>
      <c r="S172" s="142"/>
      <c r="T172" s="142"/>
      <c r="U172" s="124"/>
      <c r="V172" s="124"/>
      <c r="W172" s="124"/>
      <c r="X172" s="124"/>
      <c r="Y172" s="124"/>
      <c r="Z172" s="124"/>
      <c r="AA172" s="142"/>
      <c r="AB172" s="152"/>
      <c r="AC172" s="127">
        <f>SUM(I172,K172,M172,O172,Q172)</f>
        <v>0</v>
      </c>
      <c r="AD172" s="143" t="s">
        <v>15</v>
      </c>
      <c r="AE172" s="143" t="s">
        <v>166</v>
      </c>
      <c r="AF172" s="129"/>
      <c r="AG172" s="129"/>
      <c r="AH172" s="144"/>
      <c r="AI172" s="131">
        <f t="shared" si="22"/>
        <v>6</v>
      </c>
      <c r="AJ172" s="132" t="str">
        <f t="shared" si="23"/>
        <v>TN</v>
      </c>
      <c r="AK172" s="133"/>
      <c r="AL172" s="134" t="str">
        <f t="shared" si="17"/>
        <v>TN</v>
      </c>
      <c r="AM172" s="119">
        <v>222</v>
      </c>
      <c r="AN172" s="135">
        <f t="shared" si="18"/>
        <v>1</v>
      </c>
      <c r="AO172" s="135" t="str">
        <f t="shared" si="19"/>
        <v>116</v>
      </c>
      <c r="AP172" s="135" t="str">
        <f t="shared" si="20"/>
        <v>11</v>
      </c>
      <c r="AQ172" s="135" t="str">
        <f t="shared" si="21"/>
        <v>1</v>
      </c>
      <c r="AR172" s="136"/>
      <c r="AS172" s="137">
        <v>3</v>
      </c>
      <c r="AT172" s="161"/>
      <c r="AU172" s="137"/>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row>
    <row r="173" spans="1:76" s="4" customFormat="1" ht="21.95" customHeight="1" x14ac:dyDescent="0.25">
      <c r="A173" s="42"/>
      <c r="B173" s="43"/>
      <c r="C173" s="50" t="s">
        <v>1623</v>
      </c>
      <c r="D173" s="119">
        <f>IF(AND(AS173=AS172,AL173=AL172),IF(AL173="TN",IF(AS172=3,IF(D172&lt;'Phan phong'!$I$9,D172+1,1),IF(D172&lt;'Phan phong'!$I$10,D172+1,1)),IF(AS172=3,IF(D172&lt;'Phan phong'!$P$9,D172+1,1),IF(D172&lt;'Phan phong'!$P$10,D172+1,1))),1)</f>
        <v>21</v>
      </c>
      <c r="E173" s="120">
        <v>290171</v>
      </c>
      <c r="F173" s="121" t="s">
        <v>330</v>
      </c>
      <c r="G173" s="150" t="s">
        <v>1351</v>
      </c>
      <c r="H173" s="151"/>
      <c r="I173" s="142"/>
      <c r="J173" s="142"/>
      <c r="K173" s="124"/>
      <c r="L173" s="124"/>
      <c r="M173" s="124"/>
      <c r="N173" s="124"/>
      <c r="O173" s="124"/>
      <c r="P173" s="124"/>
      <c r="Q173" s="142"/>
      <c r="R173" s="152"/>
      <c r="S173" s="142"/>
      <c r="T173" s="142"/>
      <c r="U173" s="124"/>
      <c r="V173" s="124"/>
      <c r="W173" s="124"/>
      <c r="X173" s="124"/>
      <c r="Y173" s="124"/>
      <c r="Z173" s="124"/>
      <c r="AA173" s="142"/>
      <c r="AB173" s="152"/>
      <c r="AC173" s="127"/>
      <c r="AD173" s="128" t="s">
        <v>2</v>
      </c>
      <c r="AE173" s="128" t="s">
        <v>163</v>
      </c>
      <c r="AF173" s="129"/>
      <c r="AG173" s="129"/>
      <c r="AH173" s="153"/>
      <c r="AI173" s="131">
        <f t="shared" si="22"/>
        <v>6</v>
      </c>
      <c r="AJ173" s="132" t="str">
        <f t="shared" si="23"/>
        <v>TN</v>
      </c>
      <c r="AK173" s="154"/>
      <c r="AL173" s="134" t="str">
        <f t="shared" si="17"/>
        <v>TN</v>
      </c>
      <c r="AM173" s="119">
        <v>773</v>
      </c>
      <c r="AN173" s="135">
        <f t="shared" si="18"/>
        <v>0</v>
      </c>
      <c r="AO173" s="135" t="str">
        <f t="shared" si="19"/>
        <v>102</v>
      </c>
      <c r="AP173" s="135" t="str">
        <f t="shared" si="20"/>
        <v>10</v>
      </c>
      <c r="AQ173" s="135" t="str">
        <f t="shared" si="21"/>
        <v>0</v>
      </c>
      <c r="AR173" s="155"/>
      <c r="AS173" s="137">
        <v>3</v>
      </c>
      <c r="AT173" s="156"/>
      <c r="AU173" s="145"/>
    </row>
    <row r="174" spans="1:76" s="4" customFormat="1" ht="21.95" customHeight="1" x14ac:dyDescent="0.25">
      <c r="A174" s="43">
        <v>39</v>
      </c>
      <c r="B174" s="44">
        <v>16</v>
      </c>
      <c r="C174" s="50" t="s">
        <v>1934</v>
      </c>
      <c r="D174" s="119">
        <f>IF(AND(AS174=AS173,AL174=AL173),IF(AL174="TN",IF(AS173=3,IF(D173&lt;'Phan phong'!$I$9,D173+1,1),IF(D173&lt;'Phan phong'!$I$10,D173+1,1)),IF(AS173=3,IF(D173&lt;'Phan phong'!$P$9,D173+1,1),IF(D173&lt;'Phan phong'!$P$10,D173+1,1))),1)</f>
        <v>22</v>
      </c>
      <c r="E174" s="138">
        <v>290172</v>
      </c>
      <c r="F174" s="121" t="s">
        <v>2097</v>
      </c>
      <c r="G174" s="122" t="s">
        <v>1347</v>
      </c>
      <c r="H174" s="123">
        <v>37068</v>
      </c>
      <c r="I174" s="124"/>
      <c r="J174" s="124"/>
      <c r="K174" s="124"/>
      <c r="L174" s="124"/>
      <c r="M174" s="124"/>
      <c r="N174" s="124"/>
      <c r="O174" s="124"/>
      <c r="P174" s="124"/>
      <c r="Q174" s="125"/>
      <c r="R174" s="126"/>
      <c r="S174" s="124"/>
      <c r="T174" s="124"/>
      <c r="U174" s="124"/>
      <c r="V174" s="124"/>
      <c r="W174" s="124"/>
      <c r="X174" s="124"/>
      <c r="Y174" s="124"/>
      <c r="Z174" s="124"/>
      <c r="AA174" s="125"/>
      <c r="AB174" s="126"/>
      <c r="AC174" s="127">
        <f>SUM(I174,K174,M174,O174)</f>
        <v>0</v>
      </c>
      <c r="AD174" s="128" t="s">
        <v>164</v>
      </c>
      <c r="AE174" s="128" t="s">
        <v>163</v>
      </c>
      <c r="AF174" s="129"/>
      <c r="AG174" s="129"/>
      <c r="AH174" s="130"/>
      <c r="AI174" s="131">
        <f t="shared" si="22"/>
        <v>6</v>
      </c>
      <c r="AJ174" s="132" t="str">
        <f t="shared" si="23"/>
        <v>TN</v>
      </c>
      <c r="AK174" s="133"/>
      <c r="AL174" s="134" t="str">
        <f t="shared" si="17"/>
        <v>TN</v>
      </c>
      <c r="AM174" s="119">
        <v>1092</v>
      </c>
      <c r="AN174" s="135">
        <f t="shared" si="18"/>
        <v>0</v>
      </c>
      <c r="AO174" s="135" t="str">
        <f t="shared" si="19"/>
        <v>109</v>
      </c>
      <c r="AP174" s="135" t="str">
        <f t="shared" si="20"/>
        <v>10</v>
      </c>
      <c r="AQ174" s="135" t="str">
        <f t="shared" si="21"/>
        <v>0</v>
      </c>
      <c r="AR174" s="136"/>
      <c r="AS174" s="137">
        <v>3</v>
      </c>
      <c r="AT174" s="137"/>
      <c r="AU174" s="161"/>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row>
    <row r="175" spans="1:76" s="4" customFormat="1" ht="21.95" customHeight="1" x14ac:dyDescent="0.2">
      <c r="A175" s="43">
        <v>44</v>
      </c>
      <c r="B175" s="43">
        <v>44</v>
      </c>
      <c r="C175" s="15"/>
      <c r="D175" s="119">
        <f>IF(AND(AS175=AS174,AL175=AL174),IF(AL175="TN",IF(AS174=3,IF(D174&lt;'Phan phong'!$I$9,D174+1,1),IF(D174&lt;'Phan phong'!$I$10,D174+1,1)),IF(AS174=3,IF(D174&lt;'Phan phong'!$P$9,D174+1,1),IF(D174&lt;'Phan phong'!$P$10,D174+1,1))),1)</f>
        <v>23</v>
      </c>
      <c r="E175" s="120">
        <v>290173</v>
      </c>
      <c r="F175" s="121" t="s">
        <v>1557</v>
      </c>
      <c r="G175" s="150" t="s">
        <v>368</v>
      </c>
      <c r="H175" s="163" t="s">
        <v>814</v>
      </c>
      <c r="I175" s="142"/>
      <c r="J175" s="142"/>
      <c r="K175" s="124"/>
      <c r="L175" s="124"/>
      <c r="M175" s="124"/>
      <c r="N175" s="124"/>
      <c r="O175" s="124"/>
      <c r="P175" s="124"/>
      <c r="Q175" s="142"/>
      <c r="R175" s="126"/>
      <c r="S175" s="142"/>
      <c r="T175" s="142"/>
      <c r="U175" s="124"/>
      <c r="V175" s="124"/>
      <c r="W175" s="124"/>
      <c r="X175" s="124"/>
      <c r="Y175" s="124"/>
      <c r="Z175" s="124"/>
      <c r="AA175" s="142"/>
      <c r="AB175" s="126"/>
      <c r="AC175" s="127">
        <f>SUM(I175,K175,M175,O175,Q175)</f>
        <v>0</v>
      </c>
      <c r="AD175" s="143" t="s">
        <v>15</v>
      </c>
      <c r="AE175" s="143" t="s">
        <v>166</v>
      </c>
      <c r="AF175" s="129"/>
      <c r="AG175" s="129"/>
      <c r="AH175" s="144"/>
      <c r="AI175" s="131">
        <f t="shared" si="22"/>
        <v>6</v>
      </c>
      <c r="AJ175" s="132" t="str">
        <f t="shared" si="23"/>
        <v>TN</v>
      </c>
      <c r="AK175" s="133"/>
      <c r="AL175" s="134" t="str">
        <f t="shared" si="17"/>
        <v>TN</v>
      </c>
      <c r="AM175" s="119">
        <v>224</v>
      </c>
      <c r="AN175" s="135">
        <f t="shared" si="18"/>
        <v>1</v>
      </c>
      <c r="AO175" s="135" t="str">
        <f t="shared" si="19"/>
        <v>116</v>
      </c>
      <c r="AP175" s="135" t="str">
        <f t="shared" si="20"/>
        <v>11</v>
      </c>
      <c r="AQ175" s="135" t="str">
        <f t="shared" si="21"/>
        <v>1</v>
      </c>
      <c r="AR175" s="146"/>
      <c r="AS175" s="137">
        <v>3</v>
      </c>
      <c r="AT175" s="145"/>
      <c r="AU175" s="145"/>
    </row>
    <row r="176" spans="1:76" s="4" customFormat="1" ht="21.95" customHeight="1" x14ac:dyDescent="0.2">
      <c r="A176" s="43">
        <v>17</v>
      </c>
      <c r="B176" s="44">
        <v>10</v>
      </c>
      <c r="C176" s="50" t="s">
        <v>1741</v>
      </c>
      <c r="D176" s="119">
        <f>IF(AND(AS176=AS175,AL176=AL175),IF(AL176="TN",IF(AS175=3,IF(D175&lt;'Phan phong'!$I$9,D175+1,1),IF(D175&lt;'Phan phong'!$I$10,D175+1,1)),IF(AS175=3,IF(D175&lt;'Phan phong'!$P$9,D175+1,1),IF(D175&lt;'Phan phong'!$P$10,D175+1,1))),1)</f>
        <v>24</v>
      </c>
      <c r="E176" s="138">
        <v>290174</v>
      </c>
      <c r="F176" s="121" t="s">
        <v>471</v>
      </c>
      <c r="G176" s="122" t="s">
        <v>368</v>
      </c>
      <c r="H176" s="123">
        <v>36964</v>
      </c>
      <c r="I176" s="124"/>
      <c r="J176" s="124"/>
      <c r="K176" s="124"/>
      <c r="L176" s="124"/>
      <c r="M176" s="124"/>
      <c r="N176" s="124"/>
      <c r="O176" s="124"/>
      <c r="P176" s="124"/>
      <c r="Q176" s="125"/>
      <c r="R176" s="126"/>
      <c r="S176" s="124"/>
      <c r="T176" s="124"/>
      <c r="U176" s="124"/>
      <c r="V176" s="124"/>
      <c r="W176" s="124"/>
      <c r="X176" s="124"/>
      <c r="Y176" s="124"/>
      <c r="Z176" s="124"/>
      <c r="AA176" s="125"/>
      <c r="AB176" s="126"/>
      <c r="AC176" s="127">
        <f>SUM(I176,K176,M176,O176,Q176)</f>
        <v>0</v>
      </c>
      <c r="AD176" s="128" t="s">
        <v>5</v>
      </c>
      <c r="AE176" s="128" t="s">
        <v>163</v>
      </c>
      <c r="AF176" s="177"/>
      <c r="AG176" s="177"/>
      <c r="AH176" s="171"/>
      <c r="AI176" s="131">
        <f t="shared" si="22"/>
        <v>6</v>
      </c>
      <c r="AJ176" s="132" t="str">
        <f t="shared" si="23"/>
        <v>TN</v>
      </c>
      <c r="AK176" s="133"/>
      <c r="AL176" s="134" t="str">
        <f t="shared" si="17"/>
        <v>TN</v>
      </c>
      <c r="AM176" s="119">
        <v>891</v>
      </c>
      <c r="AN176" s="135">
        <f t="shared" si="18"/>
        <v>0</v>
      </c>
      <c r="AO176" s="135" t="str">
        <f t="shared" si="19"/>
        <v>105</v>
      </c>
      <c r="AP176" s="135" t="str">
        <f t="shared" si="20"/>
        <v>10</v>
      </c>
      <c r="AQ176" s="135" t="str">
        <f t="shared" si="21"/>
        <v>0</v>
      </c>
      <c r="AR176" s="146"/>
      <c r="AS176" s="137">
        <v>3</v>
      </c>
      <c r="AT176" s="162"/>
      <c r="AU176" s="161"/>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row>
    <row r="177" spans="1:76" s="4" customFormat="1" ht="21.95" customHeight="1" x14ac:dyDescent="0.25">
      <c r="A177" s="43">
        <v>1</v>
      </c>
      <c r="B177" s="44">
        <v>19</v>
      </c>
      <c r="C177" s="50" t="s">
        <v>1758</v>
      </c>
      <c r="D177" s="119">
        <f>IF(AND(AS177=AS176,AL177=AL176),IF(AL177="TN",IF(AS176=3,IF(D176&lt;'Phan phong'!$I$9,D176+1,1),IF(D176&lt;'Phan phong'!$I$10,D176+1,1)),IF(AS176=3,IF(D176&lt;'Phan phong'!$P$9,D176+1,1),IF(D176&lt;'Phan phong'!$P$10,D176+1,1))),1)</f>
        <v>25</v>
      </c>
      <c r="E177" s="120">
        <v>290175</v>
      </c>
      <c r="F177" s="121" t="s">
        <v>2033</v>
      </c>
      <c r="G177" s="122" t="s">
        <v>368</v>
      </c>
      <c r="H177" s="123">
        <v>36895</v>
      </c>
      <c r="I177" s="124"/>
      <c r="J177" s="124"/>
      <c r="K177" s="124"/>
      <c r="L177" s="124"/>
      <c r="M177" s="124"/>
      <c r="N177" s="124"/>
      <c r="O177" s="124"/>
      <c r="P177" s="124"/>
      <c r="Q177" s="125"/>
      <c r="R177" s="126"/>
      <c r="S177" s="124"/>
      <c r="T177" s="124"/>
      <c r="U177" s="124"/>
      <c r="V177" s="124"/>
      <c r="W177" s="124"/>
      <c r="X177" s="124"/>
      <c r="Y177" s="124"/>
      <c r="Z177" s="124"/>
      <c r="AA177" s="125"/>
      <c r="AB177" s="126"/>
      <c r="AC177" s="127">
        <f>SUM(I177,K177,M177,O177,Q177)</f>
        <v>0</v>
      </c>
      <c r="AD177" s="128" t="s">
        <v>5</v>
      </c>
      <c r="AE177" s="128" t="s">
        <v>163</v>
      </c>
      <c r="AF177" s="129"/>
      <c r="AG177" s="129"/>
      <c r="AH177" s="165"/>
      <c r="AI177" s="131">
        <f t="shared" si="22"/>
        <v>6</v>
      </c>
      <c r="AJ177" s="132" t="str">
        <f t="shared" si="23"/>
        <v>TN</v>
      </c>
      <c r="AK177" s="133"/>
      <c r="AL177" s="134" t="str">
        <f t="shared" si="17"/>
        <v>TN</v>
      </c>
      <c r="AM177" s="119">
        <v>908</v>
      </c>
      <c r="AN177" s="135">
        <f t="shared" si="18"/>
        <v>0</v>
      </c>
      <c r="AO177" s="135" t="str">
        <f t="shared" si="19"/>
        <v>105</v>
      </c>
      <c r="AP177" s="135" t="str">
        <f t="shared" si="20"/>
        <v>10</v>
      </c>
      <c r="AQ177" s="135" t="str">
        <f t="shared" si="21"/>
        <v>0</v>
      </c>
      <c r="AR177" s="136"/>
      <c r="AS177" s="137">
        <v>3</v>
      </c>
      <c r="AT177" s="137"/>
      <c r="AU177" s="161"/>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row>
    <row r="178" spans="1:76" s="4" customFormat="1" ht="21.95" customHeight="1" x14ac:dyDescent="0.2">
      <c r="A178" s="43">
        <v>40</v>
      </c>
      <c r="B178" s="43">
        <v>40</v>
      </c>
      <c r="C178" s="15" t="s">
        <v>934</v>
      </c>
      <c r="D178" s="119">
        <f>IF(AND(AS178=AS177,AL178=AL177),IF(AL178="TN",IF(AS177=3,IF(D177&lt;'Phan phong'!$I$9,D177+1,1),IF(D177&lt;'Phan phong'!$I$10,D177+1,1)),IF(AS177=3,IF(D177&lt;'Phan phong'!$P$9,D177+1,1),IF(D177&lt;'Phan phong'!$P$10,D177+1,1))),1)</f>
        <v>26</v>
      </c>
      <c r="E178" s="138">
        <v>290176</v>
      </c>
      <c r="F178" s="121" t="s">
        <v>367</v>
      </c>
      <c r="G178" s="150" t="s">
        <v>368</v>
      </c>
      <c r="H178" s="163" t="s">
        <v>695</v>
      </c>
      <c r="I178" s="142"/>
      <c r="J178" s="142"/>
      <c r="K178" s="124"/>
      <c r="L178" s="124"/>
      <c r="M178" s="124"/>
      <c r="N178" s="124"/>
      <c r="O178" s="124"/>
      <c r="P178" s="124"/>
      <c r="Q178" s="142"/>
      <c r="R178" s="126"/>
      <c r="S178" s="142"/>
      <c r="T178" s="142"/>
      <c r="U178" s="124"/>
      <c r="V178" s="124"/>
      <c r="W178" s="124"/>
      <c r="X178" s="124"/>
      <c r="Y178" s="124"/>
      <c r="Z178" s="124"/>
      <c r="AA178" s="142"/>
      <c r="AB178" s="126"/>
      <c r="AC178" s="127">
        <f>SUM(I178,K178,M178,O178,Q178)</f>
        <v>0</v>
      </c>
      <c r="AD178" s="143" t="s">
        <v>15</v>
      </c>
      <c r="AE178" s="143" t="s">
        <v>166</v>
      </c>
      <c r="AF178" s="129"/>
      <c r="AG178" s="129"/>
      <c r="AH178" s="144"/>
      <c r="AI178" s="131">
        <f t="shared" si="22"/>
        <v>6</v>
      </c>
      <c r="AJ178" s="132" t="str">
        <f t="shared" si="23"/>
        <v>TN</v>
      </c>
      <c r="AK178" s="133"/>
      <c r="AL178" s="134" t="str">
        <f t="shared" si="17"/>
        <v>TN</v>
      </c>
      <c r="AM178" s="119">
        <v>223</v>
      </c>
      <c r="AN178" s="135">
        <f t="shared" si="18"/>
        <v>1</v>
      </c>
      <c r="AO178" s="135" t="str">
        <f t="shared" si="19"/>
        <v>116</v>
      </c>
      <c r="AP178" s="135" t="str">
        <f t="shared" si="20"/>
        <v>11</v>
      </c>
      <c r="AQ178" s="135" t="str">
        <f t="shared" si="21"/>
        <v>1</v>
      </c>
      <c r="AR178" s="146"/>
      <c r="AS178" s="137">
        <v>3</v>
      </c>
      <c r="AT178" s="145"/>
      <c r="AU178" s="170"/>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row>
    <row r="179" spans="1:76" s="4" customFormat="1" ht="21.95" customHeight="1" x14ac:dyDescent="0.25">
      <c r="A179" s="42"/>
      <c r="B179" s="43"/>
      <c r="C179" s="50" t="s">
        <v>1624</v>
      </c>
      <c r="D179" s="119">
        <f>IF(AND(AS179=AS178,AL179=AL178),IF(AL179="TN",IF(AS178=3,IF(D178&lt;'Phan phong'!$I$9,D178+1,1),IF(D178&lt;'Phan phong'!$I$10,D178+1,1)),IF(AS178=3,IF(D178&lt;'Phan phong'!$P$9,D178+1,1),IF(D178&lt;'Phan phong'!$P$10,D178+1,1))),1)</f>
        <v>27</v>
      </c>
      <c r="E179" s="120">
        <v>290177</v>
      </c>
      <c r="F179" s="121" t="s">
        <v>490</v>
      </c>
      <c r="G179" s="150" t="s">
        <v>1983</v>
      </c>
      <c r="H179" s="151"/>
      <c r="I179" s="142"/>
      <c r="J179" s="142"/>
      <c r="K179" s="124"/>
      <c r="L179" s="124"/>
      <c r="M179" s="124"/>
      <c r="N179" s="124"/>
      <c r="O179" s="124"/>
      <c r="P179" s="124"/>
      <c r="Q179" s="142"/>
      <c r="R179" s="152"/>
      <c r="S179" s="142"/>
      <c r="T179" s="142"/>
      <c r="U179" s="124"/>
      <c r="V179" s="124"/>
      <c r="W179" s="124"/>
      <c r="X179" s="124"/>
      <c r="Y179" s="124"/>
      <c r="Z179" s="124"/>
      <c r="AA179" s="142"/>
      <c r="AB179" s="152"/>
      <c r="AC179" s="127"/>
      <c r="AD179" s="128" t="s">
        <v>2</v>
      </c>
      <c r="AE179" s="128" t="s">
        <v>163</v>
      </c>
      <c r="AF179" s="129"/>
      <c r="AG179" s="129"/>
      <c r="AH179" s="153"/>
      <c r="AI179" s="131">
        <f t="shared" si="22"/>
        <v>6</v>
      </c>
      <c r="AJ179" s="132" t="str">
        <f t="shared" si="23"/>
        <v>TN</v>
      </c>
      <c r="AK179" s="154"/>
      <c r="AL179" s="134" t="str">
        <f t="shared" si="17"/>
        <v>TN</v>
      </c>
      <c r="AM179" s="119">
        <v>774</v>
      </c>
      <c r="AN179" s="135">
        <f t="shared" si="18"/>
        <v>0</v>
      </c>
      <c r="AO179" s="135" t="str">
        <f t="shared" si="19"/>
        <v>102</v>
      </c>
      <c r="AP179" s="135" t="str">
        <f t="shared" si="20"/>
        <v>10</v>
      </c>
      <c r="AQ179" s="135" t="str">
        <f t="shared" si="21"/>
        <v>0</v>
      </c>
      <c r="AR179" s="155"/>
      <c r="AS179" s="137">
        <v>3</v>
      </c>
      <c r="AT179" s="156"/>
      <c r="AU179" s="145"/>
    </row>
    <row r="180" spans="1:76" s="4" customFormat="1" ht="21.95" customHeight="1" x14ac:dyDescent="0.25">
      <c r="A180" s="43">
        <v>17</v>
      </c>
      <c r="B180" s="44">
        <v>4</v>
      </c>
      <c r="C180" s="50" t="s">
        <v>1932</v>
      </c>
      <c r="D180" s="119">
        <f>IF(AND(AS180=AS179,AL180=AL179),IF(AL180="TN",IF(AS179=3,IF(D179&lt;'Phan phong'!$I$9,D179+1,1),IF(D179&lt;'Phan phong'!$I$10,D179+1,1)),IF(AS179=3,IF(D179&lt;'Phan phong'!$P$9,D179+1,1),IF(D179&lt;'Phan phong'!$P$10,D179+1,1))),1)</f>
        <v>28</v>
      </c>
      <c r="E180" s="138">
        <v>290178</v>
      </c>
      <c r="F180" s="121" t="s">
        <v>2095</v>
      </c>
      <c r="G180" s="122" t="s">
        <v>2096</v>
      </c>
      <c r="H180" s="123">
        <v>37124</v>
      </c>
      <c r="I180" s="124"/>
      <c r="J180" s="124"/>
      <c r="K180" s="124"/>
      <c r="L180" s="124"/>
      <c r="M180" s="124"/>
      <c r="N180" s="124"/>
      <c r="O180" s="124"/>
      <c r="P180" s="124"/>
      <c r="Q180" s="125"/>
      <c r="R180" s="126"/>
      <c r="S180" s="124"/>
      <c r="T180" s="124"/>
      <c r="U180" s="124"/>
      <c r="V180" s="124"/>
      <c r="W180" s="124"/>
      <c r="X180" s="124"/>
      <c r="Y180" s="124"/>
      <c r="Z180" s="124"/>
      <c r="AA180" s="125"/>
      <c r="AB180" s="126"/>
      <c r="AC180" s="127">
        <f>SUM(I180,K180,M180,O180)</f>
        <v>0</v>
      </c>
      <c r="AD180" s="128" t="s">
        <v>164</v>
      </c>
      <c r="AE180" s="128" t="s">
        <v>163</v>
      </c>
      <c r="AF180" s="129"/>
      <c r="AG180" s="129"/>
      <c r="AH180" s="130"/>
      <c r="AI180" s="131">
        <f t="shared" si="22"/>
        <v>6</v>
      </c>
      <c r="AJ180" s="132" t="str">
        <f t="shared" si="23"/>
        <v>TN</v>
      </c>
      <c r="AK180" s="133"/>
      <c r="AL180" s="134" t="str">
        <f t="shared" si="17"/>
        <v>TN</v>
      </c>
      <c r="AM180" s="119">
        <v>1090</v>
      </c>
      <c r="AN180" s="135">
        <f t="shared" si="18"/>
        <v>0</v>
      </c>
      <c r="AO180" s="135" t="str">
        <f t="shared" si="19"/>
        <v>109</v>
      </c>
      <c r="AP180" s="135" t="str">
        <f t="shared" si="20"/>
        <v>10</v>
      </c>
      <c r="AQ180" s="135" t="str">
        <f t="shared" si="21"/>
        <v>0</v>
      </c>
      <c r="AR180" s="136"/>
      <c r="AS180" s="137">
        <v>3</v>
      </c>
      <c r="AT180" s="137"/>
      <c r="AU180" s="161"/>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row>
    <row r="181" spans="1:76" s="4" customFormat="1" ht="21.95" customHeight="1" x14ac:dyDescent="0.25">
      <c r="A181" s="42"/>
      <c r="B181" s="43"/>
      <c r="C181" s="50" t="s">
        <v>1580</v>
      </c>
      <c r="D181" s="119">
        <f>IF(AND(AS181=AS180,AL181=AL180),IF(AL181="TN",IF(AS180=3,IF(D180&lt;'Phan phong'!$I$9,D180+1,1),IF(D180&lt;'Phan phong'!$I$10,D180+1,1)),IF(AS180=3,IF(D180&lt;'Phan phong'!$P$9,D180+1,1),IF(D180&lt;'Phan phong'!$P$10,D180+1,1))),1)</f>
        <v>29</v>
      </c>
      <c r="E181" s="120">
        <v>290179</v>
      </c>
      <c r="F181" s="121" t="s">
        <v>371</v>
      </c>
      <c r="G181" s="150" t="s">
        <v>375</v>
      </c>
      <c r="H181" s="151"/>
      <c r="I181" s="142"/>
      <c r="J181" s="142"/>
      <c r="K181" s="124"/>
      <c r="L181" s="124"/>
      <c r="M181" s="124"/>
      <c r="N181" s="124"/>
      <c r="O181" s="124"/>
      <c r="P181" s="124"/>
      <c r="Q181" s="142"/>
      <c r="R181" s="152"/>
      <c r="S181" s="142"/>
      <c r="T181" s="142"/>
      <c r="U181" s="124"/>
      <c r="V181" s="124"/>
      <c r="W181" s="124"/>
      <c r="X181" s="124"/>
      <c r="Y181" s="124"/>
      <c r="Z181" s="124"/>
      <c r="AA181" s="142"/>
      <c r="AB181" s="152"/>
      <c r="AC181" s="127"/>
      <c r="AD181" s="128" t="s">
        <v>1</v>
      </c>
      <c r="AE181" s="128" t="s">
        <v>163</v>
      </c>
      <c r="AF181" s="129"/>
      <c r="AG181" s="129"/>
      <c r="AH181" s="153"/>
      <c r="AI181" s="131">
        <f t="shared" si="22"/>
        <v>6</v>
      </c>
      <c r="AJ181" s="132" t="str">
        <f t="shared" si="23"/>
        <v>TN</v>
      </c>
      <c r="AK181" s="154"/>
      <c r="AL181" s="134" t="str">
        <f t="shared" si="17"/>
        <v>TN</v>
      </c>
      <c r="AM181" s="119">
        <v>730</v>
      </c>
      <c r="AN181" s="135">
        <f t="shared" si="18"/>
        <v>0</v>
      </c>
      <c r="AO181" s="135" t="str">
        <f t="shared" si="19"/>
        <v>101</v>
      </c>
      <c r="AP181" s="135" t="str">
        <f t="shared" si="20"/>
        <v>10</v>
      </c>
      <c r="AQ181" s="135" t="str">
        <f t="shared" si="21"/>
        <v>0</v>
      </c>
      <c r="AR181" s="155"/>
      <c r="AS181" s="137">
        <v>3</v>
      </c>
      <c r="AT181" s="156"/>
      <c r="AU181" s="145"/>
    </row>
    <row r="182" spans="1:76" s="4" customFormat="1" ht="21.95" customHeight="1" x14ac:dyDescent="0.25">
      <c r="A182" s="43">
        <v>20</v>
      </c>
      <c r="B182" s="44">
        <v>29</v>
      </c>
      <c r="C182" s="50" t="s">
        <v>1740</v>
      </c>
      <c r="D182" s="119">
        <f>IF(AND(AS182=AS181,AL182=AL181),IF(AL182="TN",IF(AS181=3,IF(D181&lt;'Phan phong'!$I$9,D181+1,1),IF(D181&lt;'Phan phong'!$I$10,D181+1,1)),IF(AS181=3,IF(D181&lt;'Phan phong'!$P$9,D181+1,1),IF(D181&lt;'Phan phong'!$P$10,D181+1,1))),1)</f>
        <v>30</v>
      </c>
      <c r="E182" s="138">
        <v>290180</v>
      </c>
      <c r="F182" s="121" t="s">
        <v>348</v>
      </c>
      <c r="G182" s="122" t="s">
        <v>375</v>
      </c>
      <c r="H182" s="123">
        <v>37186</v>
      </c>
      <c r="I182" s="124"/>
      <c r="J182" s="124"/>
      <c r="K182" s="124"/>
      <c r="L182" s="124"/>
      <c r="M182" s="124"/>
      <c r="N182" s="124"/>
      <c r="O182" s="124"/>
      <c r="P182" s="124"/>
      <c r="Q182" s="125"/>
      <c r="R182" s="126"/>
      <c r="S182" s="124"/>
      <c r="T182" s="124"/>
      <c r="U182" s="124"/>
      <c r="V182" s="124"/>
      <c r="W182" s="124"/>
      <c r="X182" s="124"/>
      <c r="Y182" s="124"/>
      <c r="Z182" s="124"/>
      <c r="AA182" s="125"/>
      <c r="AB182" s="126"/>
      <c r="AC182" s="127">
        <f>SUM(I182,K182,M182,O182,Q182)</f>
        <v>0</v>
      </c>
      <c r="AD182" s="128" t="s">
        <v>5</v>
      </c>
      <c r="AE182" s="128" t="s">
        <v>163</v>
      </c>
      <c r="AF182" s="129"/>
      <c r="AG182" s="129"/>
      <c r="AH182" s="165"/>
      <c r="AI182" s="131">
        <f t="shared" si="22"/>
        <v>6</v>
      </c>
      <c r="AJ182" s="132" t="str">
        <f t="shared" si="23"/>
        <v>TN</v>
      </c>
      <c r="AK182" s="133"/>
      <c r="AL182" s="134" t="str">
        <f t="shared" si="17"/>
        <v>TN</v>
      </c>
      <c r="AM182" s="119">
        <v>890</v>
      </c>
      <c r="AN182" s="135">
        <f t="shared" si="18"/>
        <v>0</v>
      </c>
      <c r="AO182" s="135" t="str">
        <f t="shared" si="19"/>
        <v>105</v>
      </c>
      <c r="AP182" s="135" t="str">
        <f t="shared" si="20"/>
        <v>10</v>
      </c>
      <c r="AQ182" s="135" t="str">
        <f t="shared" si="21"/>
        <v>0</v>
      </c>
      <c r="AR182" s="136"/>
      <c r="AS182" s="137">
        <v>3</v>
      </c>
      <c r="AT182" s="137"/>
      <c r="AU182" s="161"/>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row>
    <row r="183" spans="1:76" s="4" customFormat="1" ht="21.95" customHeight="1" x14ac:dyDescent="0.2">
      <c r="A183" s="43">
        <v>21</v>
      </c>
      <c r="B183" s="43">
        <v>21</v>
      </c>
      <c r="C183" s="15" t="s">
        <v>939</v>
      </c>
      <c r="D183" s="119">
        <f>IF(AND(AS183=AS182,AL183=AL182),IF(AL183="TN",IF(AS182=3,IF(D182&lt;'Phan phong'!$I$9,D182+1,1),IF(D182&lt;'Phan phong'!$I$10,D182+1,1)),IF(AS182=3,IF(D182&lt;'Phan phong'!$P$9,D182+1,1),IF(D182&lt;'Phan phong'!$P$10,D182+1,1))),1)</f>
        <v>1</v>
      </c>
      <c r="E183" s="120">
        <v>290181</v>
      </c>
      <c r="F183" s="121" t="s">
        <v>374</v>
      </c>
      <c r="G183" s="150" t="s">
        <v>375</v>
      </c>
      <c r="H183" s="163" t="s">
        <v>699</v>
      </c>
      <c r="I183" s="142"/>
      <c r="J183" s="142"/>
      <c r="K183" s="124"/>
      <c r="L183" s="124"/>
      <c r="M183" s="124"/>
      <c r="N183" s="124"/>
      <c r="O183" s="124"/>
      <c r="P183" s="124"/>
      <c r="Q183" s="142"/>
      <c r="R183" s="126"/>
      <c r="S183" s="142"/>
      <c r="T183" s="142"/>
      <c r="U183" s="124"/>
      <c r="V183" s="124"/>
      <c r="W183" s="124"/>
      <c r="X183" s="124"/>
      <c r="Y183" s="124"/>
      <c r="Z183" s="124"/>
      <c r="AA183" s="142"/>
      <c r="AB183" s="126"/>
      <c r="AC183" s="127">
        <f>SUM(I183,K183,M183,O183,Q183)</f>
        <v>0</v>
      </c>
      <c r="AD183" s="143" t="s">
        <v>15</v>
      </c>
      <c r="AE183" s="143" t="s">
        <v>166</v>
      </c>
      <c r="AF183" s="129"/>
      <c r="AG183" s="129"/>
      <c r="AH183" s="144"/>
      <c r="AI183" s="131">
        <f t="shared" si="22"/>
        <v>7</v>
      </c>
      <c r="AJ183" s="132" t="str">
        <f t="shared" si="23"/>
        <v>TN</v>
      </c>
      <c r="AK183" s="133"/>
      <c r="AL183" s="134" t="str">
        <f t="shared" si="17"/>
        <v>TN</v>
      </c>
      <c r="AM183" s="119">
        <v>225</v>
      </c>
      <c r="AN183" s="135">
        <f t="shared" si="18"/>
        <v>1</v>
      </c>
      <c r="AO183" s="135" t="str">
        <f t="shared" si="19"/>
        <v>116</v>
      </c>
      <c r="AP183" s="135" t="str">
        <f t="shared" si="20"/>
        <v>11</v>
      </c>
      <c r="AQ183" s="135" t="str">
        <f t="shared" si="21"/>
        <v>1</v>
      </c>
      <c r="AR183" s="146"/>
      <c r="AS183" s="137">
        <v>3</v>
      </c>
      <c r="AT183" s="145"/>
      <c r="AU183" s="145"/>
    </row>
    <row r="184" spans="1:76" s="4" customFormat="1" ht="21.95" customHeight="1" x14ac:dyDescent="0.25">
      <c r="A184" s="42"/>
      <c r="B184" s="43"/>
      <c r="C184" s="50" t="s">
        <v>1597</v>
      </c>
      <c r="D184" s="119">
        <f>IF(AND(AS184=AS183,AL184=AL183),IF(AL184="TN",IF(AS183=3,IF(D183&lt;'Phan phong'!$I$9,D183+1,1),IF(D183&lt;'Phan phong'!$I$10,D183+1,1)),IF(AS183=3,IF(D183&lt;'Phan phong'!$P$9,D183+1,1),IF(D183&lt;'Phan phong'!$P$10,D183+1,1))),1)</f>
        <v>2</v>
      </c>
      <c r="E184" s="138">
        <v>290182</v>
      </c>
      <c r="F184" s="121" t="s">
        <v>1973</v>
      </c>
      <c r="G184" s="150" t="s">
        <v>408</v>
      </c>
      <c r="H184" s="151"/>
      <c r="I184" s="142"/>
      <c r="J184" s="142"/>
      <c r="K184" s="124"/>
      <c r="L184" s="124"/>
      <c r="M184" s="124"/>
      <c r="N184" s="124"/>
      <c r="O184" s="124"/>
      <c r="P184" s="124"/>
      <c r="Q184" s="142"/>
      <c r="R184" s="152"/>
      <c r="S184" s="142"/>
      <c r="T184" s="142"/>
      <c r="U184" s="124"/>
      <c r="V184" s="124"/>
      <c r="W184" s="124"/>
      <c r="X184" s="124"/>
      <c r="Y184" s="124"/>
      <c r="Z184" s="124"/>
      <c r="AA184" s="142"/>
      <c r="AB184" s="152"/>
      <c r="AC184" s="127"/>
      <c r="AD184" s="128" t="s">
        <v>1</v>
      </c>
      <c r="AE184" s="128" t="s">
        <v>163</v>
      </c>
      <c r="AF184" s="129"/>
      <c r="AG184" s="129"/>
      <c r="AH184" s="153"/>
      <c r="AI184" s="131">
        <f t="shared" si="22"/>
        <v>7</v>
      </c>
      <c r="AJ184" s="132" t="str">
        <f t="shared" si="23"/>
        <v>TN</v>
      </c>
      <c r="AK184" s="154"/>
      <c r="AL184" s="134" t="str">
        <f t="shared" si="17"/>
        <v>TN</v>
      </c>
      <c r="AM184" s="119">
        <v>747</v>
      </c>
      <c r="AN184" s="135">
        <f t="shared" si="18"/>
        <v>0</v>
      </c>
      <c r="AO184" s="135" t="str">
        <f t="shared" si="19"/>
        <v>101</v>
      </c>
      <c r="AP184" s="135" t="str">
        <f t="shared" si="20"/>
        <v>10</v>
      </c>
      <c r="AQ184" s="135" t="str">
        <f t="shared" si="21"/>
        <v>0</v>
      </c>
      <c r="AR184" s="155"/>
      <c r="AS184" s="137">
        <v>3</v>
      </c>
      <c r="AT184" s="156"/>
      <c r="AU184" s="145"/>
    </row>
    <row r="185" spans="1:76" s="4" customFormat="1" ht="21.95" customHeight="1" x14ac:dyDescent="0.25">
      <c r="A185" s="43">
        <v>9</v>
      </c>
      <c r="B185" s="43">
        <v>9</v>
      </c>
      <c r="C185" s="15" t="s">
        <v>960</v>
      </c>
      <c r="D185" s="119">
        <f>IF(AND(AS185=AS184,AL185=AL184),IF(AL185="TN",IF(AS184=3,IF(D184&lt;'Phan phong'!$I$9,D184+1,1),IF(D184&lt;'Phan phong'!$I$10,D184+1,1)),IF(AS184=3,IF(D184&lt;'Phan phong'!$P$9,D184+1,1),IF(D184&lt;'Phan phong'!$P$10,D184+1,1))),1)</f>
        <v>3</v>
      </c>
      <c r="E185" s="120">
        <v>290183</v>
      </c>
      <c r="F185" s="121" t="s">
        <v>407</v>
      </c>
      <c r="G185" s="150" t="s">
        <v>408</v>
      </c>
      <c r="H185" s="163" t="s">
        <v>710</v>
      </c>
      <c r="I185" s="142"/>
      <c r="J185" s="142"/>
      <c r="K185" s="124"/>
      <c r="L185" s="124"/>
      <c r="M185" s="124"/>
      <c r="N185" s="124"/>
      <c r="O185" s="124"/>
      <c r="P185" s="124"/>
      <c r="Q185" s="142"/>
      <c r="R185" s="126"/>
      <c r="S185" s="142"/>
      <c r="T185" s="142"/>
      <c r="U185" s="124"/>
      <c r="V185" s="124"/>
      <c r="W185" s="124"/>
      <c r="X185" s="124"/>
      <c r="Y185" s="124"/>
      <c r="Z185" s="124"/>
      <c r="AA185" s="142"/>
      <c r="AB185" s="126"/>
      <c r="AC185" s="127">
        <f>SUM(I185,K185,M185,O185,Q185)</f>
        <v>0</v>
      </c>
      <c r="AD185" s="143" t="s">
        <v>16</v>
      </c>
      <c r="AE185" s="143" t="s">
        <v>162</v>
      </c>
      <c r="AF185" s="129"/>
      <c r="AG185" s="129"/>
      <c r="AH185" s="164"/>
      <c r="AI185" s="131">
        <f t="shared" si="22"/>
        <v>7</v>
      </c>
      <c r="AJ185" s="132" t="str">
        <f t="shared" si="23"/>
        <v>TN</v>
      </c>
      <c r="AK185" s="133"/>
      <c r="AL185" s="134" t="str">
        <f t="shared" si="17"/>
        <v>TN</v>
      </c>
      <c r="AM185" s="119">
        <v>276</v>
      </c>
      <c r="AN185" s="135">
        <f t="shared" si="18"/>
        <v>1</v>
      </c>
      <c r="AO185" s="135" t="str">
        <f t="shared" si="19"/>
        <v>117</v>
      </c>
      <c r="AP185" s="135" t="str">
        <f t="shared" si="20"/>
        <v>11</v>
      </c>
      <c r="AQ185" s="135" t="str">
        <f t="shared" si="21"/>
        <v>1</v>
      </c>
      <c r="AR185" s="136"/>
      <c r="AS185" s="137">
        <v>3</v>
      </c>
      <c r="AT185" s="137"/>
      <c r="AU185" s="161"/>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row>
    <row r="186" spans="1:76" s="4" customFormat="1" ht="21.95" customHeight="1" x14ac:dyDescent="0.25">
      <c r="A186" s="43">
        <v>24</v>
      </c>
      <c r="B186" s="43">
        <v>25</v>
      </c>
      <c r="C186" s="50" t="s">
        <v>1568</v>
      </c>
      <c r="D186" s="119">
        <f>IF(AND(AS186=AS185,AL186=AL185),IF(AL186="TN",IF(AS185=3,IF(D185&lt;'Phan phong'!$I$9,D185+1,1),IF(D185&lt;'Phan phong'!$I$10,D185+1,1)),IF(AS185=3,IF(D185&lt;'Phan phong'!$P$9,D185+1,1),IF(D185&lt;'Phan phong'!$P$10,D185+1,1))),1)</f>
        <v>4</v>
      </c>
      <c r="E186" s="138">
        <v>290184</v>
      </c>
      <c r="F186" s="121" t="s">
        <v>1356</v>
      </c>
      <c r="G186" s="150" t="s">
        <v>451</v>
      </c>
      <c r="H186" s="151" t="s">
        <v>271</v>
      </c>
      <c r="I186" s="142"/>
      <c r="J186" s="142"/>
      <c r="K186" s="124"/>
      <c r="L186" s="124"/>
      <c r="M186" s="124"/>
      <c r="N186" s="124"/>
      <c r="O186" s="124"/>
      <c r="P186" s="124"/>
      <c r="Q186" s="142"/>
      <c r="R186" s="152"/>
      <c r="S186" s="142"/>
      <c r="T186" s="142"/>
      <c r="U186" s="124"/>
      <c r="V186" s="124"/>
      <c r="W186" s="124"/>
      <c r="X186" s="124"/>
      <c r="Y186" s="124"/>
      <c r="Z186" s="124"/>
      <c r="AA186" s="142"/>
      <c r="AB186" s="152"/>
      <c r="AC186" s="127">
        <f>SUM(I186,K186,M186,O186)</f>
        <v>0</v>
      </c>
      <c r="AD186" s="128" t="s">
        <v>1</v>
      </c>
      <c r="AE186" s="128" t="s">
        <v>163</v>
      </c>
      <c r="AF186" s="129"/>
      <c r="AG186" s="129"/>
      <c r="AH186" s="130"/>
      <c r="AI186" s="131">
        <f t="shared" si="22"/>
        <v>7</v>
      </c>
      <c r="AJ186" s="132" t="str">
        <f t="shared" si="23"/>
        <v>TN</v>
      </c>
      <c r="AK186" s="133"/>
      <c r="AL186" s="134" t="str">
        <f t="shared" si="17"/>
        <v>TN</v>
      </c>
      <c r="AM186" s="119">
        <v>718</v>
      </c>
      <c r="AN186" s="135">
        <f t="shared" si="18"/>
        <v>0</v>
      </c>
      <c r="AO186" s="135" t="str">
        <f t="shared" si="19"/>
        <v>101</v>
      </c>
      <c r="AP186" s="135" t="str">
        <f t="shared" si="20"/>
        <v>10</v>
      </c>
      <c r="AQ186" s="135" t="str">
        <f t="shared" si="21"/>
        <v>0</v>
      </c>
      <c r="AR186" s="136"/>
      <c r="AS186" s="137">
        <v>3</v>
      </c>
      <c r="AT186" s="161"/>
      <c r="AU186" s="137"/>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row>
    <row r="187" spans="1:76" s="4" customFormat="1" ht="21.95" customHeight="1" x14ac:dyDescent="0.25">
      <c r="A187" s="43">
        <v>5</v>
      </c>
      <c r="B187" s="43">
        <v>5</v>
      </c>
      <c r="C187" s="15" t="s">
        <v>1001</v>
      </c>
      <c r="D187" s="119">
        <f>IF(AND(AS187=AS186,AL187=AL186),IF(AL187="TN",IF(AS186=3,IF(D186&lt;'Phan phong'!$I$9,D186+1,1),IF(D186&lt;'Phan phong'!$I$10,D186+1,1)),IF(AS186=3,IF(D186&lt;'Phan phong'!$P$9,D186+1,1),IF(D186&lt;'Phan phong'!$P$10,D186+1,1))),1)</f>
        <v>5</v>
      </c>
      <c r="E187" s="120">
        <v>290185</v>
      </c>
      <c r="F187" s="121" t="s">
        <v>346</v>
      </c>
      <c r="G187" s="150" t="s">
        <v>451</v>
      </c>
      <c r="H187" s="163" t="s">
        <v>753</v>
      </c>
      <c r="I187" s="142"/>
      <c r="J187" s="142"/>
      <c r="K187" s="124"/>
      <c r="L187" s="124"/>
      <c r="M187" s="124"/>
      <c r="N187" s="124"/>
      <c r="O187" s="124"/>
      <c r="P187" s="124"/>
      <c r="Q187" s="142"/>
      <c r="R187" s="152"/>
      <c r="S187" s="142"/>
      <c r="T187" s="142"/>
      <c r="U187" s="124"/>
      <c r="V187" s="124"/>
      <c r="W187" s="124"/>
      <c r="X187" s="124"/>
      <c r="Y187" s="124"/>
      <c r="Z187" s="124"/>
      <c r="AA187" s="142"/>
      <c r="AB187" s="152"/>
      <c r="AC187" s="127">
        <f t="shared" ref="AC187:AC193" si="25">SUM(I187,K187,M187,O187,Q187)</f>
        <v>0</v>
      </c>
      <c r="AD187" s="143" t="s">
        <v>16</v>
      </c>
      <c r="AE187" s="143" t="s">
        <v>162</v>
      </c>
      <c r="AF187" s="129"/>
      <c r="AG187" s="129"/>
      <c r="AH187" s="164"/>
      <c r="AI187" s="131">
        <f t="shared" si="22"/>
        <v>7</v>
      </c>
      <c r="AJ187" s="132" t="str">
        <f t="shared" si="23"/>
        <v>TN</v>
      </c>
      <c r="AK187" s="133"/>
      <c r="AL187" s="134" t="str">
        <f t="shared" si="17"/>
        <v>TN</v>
      </c>
      <c r="AM187" s="119">
        <v>277</v>
      </c>
      <c r="AN187" s="135">
        <f t="shared" si="18"/>
        <v>1</v>
      </c>
      <c r="AO187" s="135" t="str">
        <f t="shared" si="19"/>
        <v>117</v>
      </c>
      <c r="AP187" s="135" t="str">
        <f t="shared" si="20"/>
        <v>11</v>
      </c>
      <c r="AQ187" s="135" t="str">
        <f t="shared" si="21"/>
        <v>1</v>
      </c>
      <c r="AR187" s="136"/>
      <c r="AS187" s="137">
        <v>3</v>
      </c>
      <c r="AT187" s="161"/>
      <c r="AU187" s="137"/>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row>
    <row r="188" spans="1:76" s="4" customFormat="1" ht="21.95" customHeight="1" x14ac:dyDescent="0.25">
      <c r="A188" s="43">
        <v>13</v>
      </c>
      <c r="B188" s="43">
        <v>25</v>
      </c>
      <c r="C188" s="15" t="s">
        <v>997</v>
      </c>
      <c r="D188" s="119">
        <f>IF(AND(AS188=AS187,AL188=AL187),IF(AL188="TN",IF(AS187=3,IF(D187&lt;'Phan phong'!$I$9,D187+1,1),IF(D187&lt;'Phan phong'!$I$10,D187+1,1)),IF(AS187=3,IF(D187&lt;'Phan phong'!$P$9,D187+1,1),IF(D187&lt;'Phan phong'!$P$10,D187+1,1))),1)</f>
        <v>6</v>
      </c>
      <c r="E188" s="138">
        <v>290186</v>
      </c>
      <c r="F188" s="121" t="s">
        <v>450</v>
      </c>
      <c r="G188" s="150" t="s">
        <v>451</v>
      </c>
      <c r="H188" s="163" t="s">
        <v>726</v>
      </c>
      <c r="I188" s="142"/>
      <c r="J188" s="142"/>
      <c r="K188" s="124"/>
      <c r="L188" s="124"/>
      <c r="M188" s="124"/>
      <c r="N188" s="124"/>
      <c r="O188" s="124"/>
      <c r="P188" s="124"/>
      <c r="Q188" s="142"/>
      <c r="R188" s="152"/>
      <c r="S188" s="142"/>
      <c r="T188" s="142"/>
      <c r="U188" s="124"/>
      <c r="V188" s="124"/>
      <c r="W188" s="124"/>
      <c r="X188" s="124"/>
      <c r="Y188" s="124"/>
      <c r="Z188" s="124"/>
      <c r="AA188" s="142"/>
      <c r="AB188" s="152"/>
      <c r="AC188" s="127">
        <f t="shared" si="25"/>
        <v>0</v>
      </c>
      <c r="AD188" s="143" t="s">
        <v>14</v>
      </c>
      <c r="AE188" s="143" t="s">
        <v>304</v>
      </c>
      <c r="AF188" s="129"/>
      <c r="AG188" s="129"/>
      <c r="AH188" s="144"/>
      <c r="AI188" s="131">
        <f t="shared" si="22"/>
        <v>7</v>
      </c>
      <c r="AJ188" s="132" t="str">
        <f t="shared" si="23"/>
        <v>TN</v>
      </c>
      <c r="AK188" s="133"/>
      <c r="AL188" s="134" t="str">
        <f t="shared" si="17"/>
        <v>TN</v>
      </c>
      <c r="AM188" s="119">
        <v>141</v>
      </c>
      <c r="AN188" s="135">
        <f t="shared" si="18"/>
        <v>1</v>
      </c>
      <c r="AO188" s="135" t="str">
        <f t="shared" si="19"/>
        <v>114</v>
      </c>
      <c r="AP188" s="135" t="str">
        <f t="shared" si="20"/>
        <v>11</v>
      </c>
      <c r="AQ188" s="135" t="str">
        <f t="shared" si="21"/>
        <v>1</v>
      </c>
      <c r="AR188" s="136"/>
      <c r="AS188" s="137">
        <v>3</v>
      </c>
      <c r="AT188" s="161"/>
      <c r="AU188" s="137"/>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row>
    <row r="189" spans="1:76" s="4" customFormat="1" ht="21.95" customHeight="1" x14ac:dyDescent="0.25">
      <c r="A189" s="43">
        <v>26</v>
      </c>
      <c r="B189" s="43">
        <v>26</v>
      </c>
      <c r="C189" s="15" t="s">
        <v>929</v>
      </c>
      <c r="D189" s="119">
        <f>IF(AND(AS189=AS188,AL189=AL188),IF(AL189="TN",IF(AS188=3,IF(D188&lt;'Phan phong'!$I$9,D188+1,1),IF(D188&lt;'Phan phong'!$I$10,D188+1,1)),IF(AS188=3,IF(D188&lt;'Phan phong'!$P$9,D188+1,1),IF(D188&lt;'Phan phong'!$P$10,D188+1,1))),1)</f>
        <v>7</v>
      </c>
      <c r="E189" s="120">
        <v>290187</v>
      </c>
      <c r="F189" s="121" t="s">
        <v>346</v>
      </c>
      <c r="G189" s="150" t="s">
        <v>359</v>
      </c>
      <c r="H189" s="163" t="s">
        <v>690</v>
      </c>
      <c r="I189" s="142"/>
      <c r="J189" s="142"/>
      <c r="K189" s="124"/>
      <c r="L189" s="124"/>
      <c r="M189" s="124"/>
      <c r="N189" s="124"/>
      <c r="O189" s="124"/>
      <c r="P189" s="124"/>
      <c r="Q189" s="142"/>
      <c r="R189" s="152"/>
      <c r="S189" s="142"/>
      <c r="T189" s="142"/>
      <c r="U189" s="124"/>
      <c r="V189" s="124"/>
      <c r="W189" s="124"/>
      <c r="X189" s="124"/>
      <c r="Y189" s="124"/>
      <c r="Z189" s="124"/>
      <c r="AA189" s="142"/>
      <c r="AB189" s="152"/>
      <c r="AC189" s="127">
        <f t="shared" si="25"/>
        <v>0</v>
      </c>
      <c r="AD189" s="143" t="s">
        <v>15</v>
      </c>
      <c r="AE189" s="143" t="s">
        <v>166</v>
      </c>
      <c r="AF189" s="129"/>
      <c r="AG189" s="129"/>
      <c r="AH189" s="164"/>
      <c r="AI189" s="131">
        <f t="shared" si="22"/>
        <v>7</v>
      </c>
      <c r="AJ189" s="132" t="str">
        <f t="shared" si="23"/>
        <v>TN</v>
      </c>
      <c r="AK189" s="133"/>
      <c r="AL189" s="134" t="str">
        <f t="shared" si="17"/>
        <v>TN</v>
      </c>
      <c r="AM189" s="119">
        <v>226</v>
      </c>
      <c r="AN189" s="135">
        <f t="shared" si="18"/>
        <v>1</v>
      </c>
      <c r="AO189" s="135" t="str">
        <f t="shared" si="19"/>
        <v>116</v>
      </c>
      <c r="AP189" s="135" t="str">
        <f t="shared" si="20"/>
        <v>11</v>
      </c>
      <c r="AQ189" s="135" t="str">
        <f t="shared" si="21"/>
        <v>1</v>
      </c>
      <c r="AR189" s="136"/>
      <c r="AS189" s="137">
        <v>3</v>
      </c>
      <c r="AT189" s="161"/>
      <c r="AU189" s="137"/>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row>
    <row r="190" spans="1:76" s="4" customFormat="1" ht="21.95" customHeight="1" x14ac:dyDescent="0.25">
      <c r="A190" s="43">
        <v>11</v>
      </c>
      <c r="B190" s="43">
        <v>11</v>
      </c>
      <c r="C190" s="15" t="s">
        <v>913</v>
      </c>
      <c r="D190" s="119">
        <f>IF(AND(AS190=AS189,AL190=AL189),IF(AL190="TN",IF(AS189=3,IF(D189&lt;'Phan phong'!$I$9,D189+1,1),IF(D189&lt;'Phan phong'!$I$10,D189+1,1)),IF(AS189=3,IF(D189&lt;'Phan phong'!$P$9,D189+1,1),IF(D189&lt;'Phan phong'!$P$10,D189+1,1))),1)</f>
        <v>8</v>
      </c>
      <c r="E190" s="138">
        <v>290188</v>
      </c>
      <c r="F190" s="121" t="s">
        <v>332</v>
      </c>
      <c r="G190" s="150" t="s">
        <v>333</v>
      </c>
      <c r="H190" s="163" t="s">
        <v>674</v>
      </c>
      <c r="I190" s="142"/>
      <c r="J190" s="142"/>
      <c r="K190" s="124"/>
      <c r="L190" s="124"/>
      <c r="M190" s="124"/>
      <c r="N190" s="124"/>
      <c r="O190" s="124"/>
      <c r="P190" s="124"/>
      <c r="Q190" s="142"/>
      <c r="R190" s="152"/>
      <c r="S190" s="142"/>
      <c r="T190" s="142"/>
      <c r="U190" s="124"/>
      <c r="V190" s="124"/>
      <c r="W190" s="124"/>
      <c r="X190" s="124"/>
      <c r="Y190" s="124"/>
      <c r="Z190" s="124"/>
      <c r="AA190" s="142"/>
      <c r="AB190" s="152"/>
      <c r="AC190" s="127">
        <f t="shared" si="25"/>
        <v>0</v>
      </c>
      <c r="AD190" s="143" t="s">
        <v>15</v>
      </c>
      <c r="AE190" s="143" t="s">
        <v>166</v>
      </c>
      <c r="AF190" s="129"/>
      <c r="AG190" s="129"/>
      <c r="AH190" s="164"/>
      <c r="AI190" s="131">
        <f t="shared" si="22"/>
        <v>7</v>
      </c>
      <c r="AJ190" s="132" t="str">
        <f t="shared" si="23"/>
        <v>TN</v>
      </c>
      <c r="AK190" s="133"/>
      <c r="AL190" s="134" t="str">
        <f t="shared" si="17"/>
        <v>TN</v>
      </c>
      <c r="AM190" s="119">
        <v>227</v>
      </c>
      <c r="AN190" s="135">
        <f t="shared" si="18"/>
        <v>1</v>
      </c>
      <c r="AO190" s="135" t="str">
        <f t="shared" si="19"/>
        <v>116</v>
      </c>
      <c r="AP190" s="135" t="str">
        <f t="shared" si="20"/>
        <v>11</v>
      </c>
      <c r="AQ190" s="135" t="str">
        <f t="shared" si="21"/>
        <v>1</v>
      </c>
      <c r="AR190" s="136"/>
      <c r="AS190" s="137">
        <v>3</v>
      </c>
      <c r="AT190" s="161"/>
      <c r="AU190" s="137"/>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row>
    <row r="191" spans="1:76" s="4" customFormat="1" ht="21.95" customHeight="1" x14ac:dyDescent="0.2">
      <c r="A191" s="43">
        <v>18</v>
      </c>
      <c r="B191" s="43">
        <v>19</v>
      </c>
      <c r="C191" s="15" t="s">
        <v>1016</v>
      </c>
      <c r="D191" s="119">
        <f>IF(AND(AS191=AS190,AL191=AL190),IF(AL191="TN",IF(AS190=3,IF(D190&lt;'Phan phong'!$I$9,D190+1,1),IF(D190&lt;'Phan phong'!$I$10,D190+1,1)),IF(AS190=3,IF(D190&lt;'Phan phong'!$P$9,D190+1,1),IF(D190&lt;'Phan phong'!$P$10,D190+1,1))),1)</f>
        <v>9</v>
      </c>
      <c r="E191" s="120">
        <v>290189</v>
      </c>
      <c r="F191" s="121" t="s">
        <v>378</v>
      </c>
      <c r="G191" s="150" t="s">
        <v>339</v>
      </c>
      <c r="H191" s="163" t="s">
        <v>766</v>
      </c>
      <c r="I191" s="142"/>
      <c r="J191" s="142"/>
      <c r="K191" s="124"/>
      <c r="L191" s="124"/>
      <c r="M191" s="124"/>
      <c r="N191" s="124"/>
      <c r="O191" s="124"/>
      <c r="P191" s="124"/>
      <c r="Q191" s="142"/>
      <c r="R191" s="126"/>
      <c r="S191" s="142"/>
      <c r="T191" s="142"/>
      <c r="U191" s="124"/>
      <c r="V191" s="124"/>
      <c r="W191" s="124"/>
      <c r="X191" s="124"/>
      <c r="Y191" s="124"/>
      <c r="Z191" s="124"/>
      <c r="AA191" s="142"/>
      <c r="AB191" s="126"/>
      <c r="AC191" s="127">
        <f t="shared" si="25"/>
        <v>0</v>
      </c>
      <c r="AD191" s="143" t="s">
        <v>12</v>
      </c>
      <c r="AE191" s="143" t="s">
        <v>1282</v>
      </c>
      <c r="AF191" s="129"/>
      <c r="AG191" s="129"/>
      <c r="AH191" s="144"/>
      <c r="AI191" s="131">
        <f t="shared" si="22"/>
        <v>7</v>
      </c>
      <c r="AJ191" s="132" t="str">
        <f t="shared" si="23"/>
        <v>TN</v>
      </c>
      <c r="AK191" s="133"/>
      <c r="AL191" s="134" t="str">
        <f t="shared" si="17"/>
        <v>TN</v>
      </c>
      <c r="AM191" s="119">
        <v>188</v>
      </c>
      <c r="AN191" s="135">
        <f t="shared" si="18"/>
        <v>1</v>
      </c>
      <c r="AO191" s="135" t="str">
        <f t="shared" si="19"/>
        <v>115</v>
      </c>
      <c r="AP191" s="135" t="str">
        <f t="shared" si="20"/>
        <v>11</v>
      </c>
      <c r="AQ191" s="135" t="str">
        <f t="shared" si="21"/>
        <v>1</v>
      </c>
      <c r="AR191" s="160"/>
      <c r="AS191" s="137">
        <v>3</v>
      </c>
      <c r="AT191" s="145"/>
      <c r="AU191" s="145"/>
    </row>
    <row r="192" spans="1:76" s="4" customFormat="1" ht="21.95" customHeight="1" x14ac:dyDescent="0.25">
      <c r="A192" s="43">
        <v>19</v>
      </c>
      <c r="B192" s="43">
        <v>19</v>
      </c>
      <c r="C192" s="15" t="s">
        <v>924</v>
      </c>
      <c r="D192" s="119">
        <f>IF(AND(AS192=AS191,AL192=AL191),IF(AL192="TN",IF(AS191=3,IF(D191&lt;'Phan phong'!$I$9,D191+1,1),IF(D191&lt;'Phan phong'!$I$10,D191+1,1)),IF(AS191=3,IF(D191&lt;'Phan phong'!$P$9,D191+1,1),IF(D191&lt;'Phan phong'!$P$10,D191+1,1))),1)</f>
        <v>10</v>
      </c>
      <c r="E192" s="138">
        <v>290190</v>
      </c>
      <c r="F192" s="121" t="s">
        <v>351</v>
      </c>
      <c r="G192" s="150" t="s">
        <v>339</v>
      </c>
      <c r="H192" s="163" t="s">
        <v>685</v>
      </c>
      <c r="I192" s="142"/>
      <c r="J192" s="142"/>
      <c r="K192" s="124"/>
      <c r="L192" s="124"/>
      <c r="M192" s="124"/>
      <c r="N192" s="124"/>
      <c r="O192" s="124"/>
      <c r="P192" s="124"/>
      <c r="Q192" s="142"/>
      <c r="R192" s="152"/>
      <c r="S192" s="142"/>
      <c r="T192" s="142"/>
      <c r="U192" s="124"/>
      <c r="V192" s="124"/>
      <c r="W192" s="124"/>
      <c r="X192" s="124"/>
      <c r="Y192" s="124"/>
      <c r="Z192" s="124"/>
      <c r="AA192" s="142"/>
      <c r="AB192" s="152"/>
      <c r="AC192" s="127">
        <f t="shared" si="25"/>
        <v>0</v>
      </c>
      <c r="AD192" s="143" t="s">
        <v>15</v>
      </c>
      <c r="AE192" s="143" t="s">
        <v>166</v>
      </c>
      <c r="AF192" s="129"/>
      <c r="AG192" s="129"/>
      <c r="AH192" s="144"/>
      <c r="AI192" s="131">
        <f t="shared" si="22"/>
        <v>7</v>
      </c>
      <c r="AJ192" s="132" t="str">
        <f t="shared" si="23"/>
        <v>TN</v>
      </c>
      <c r="AK192" s="133"/>
      <c r="AL192" s="134" t="str">
        <f t="shared" si="17"/>
        <v>TN</v>
      </c>
      <c r="AM192" s="119">
        <v>228</v>
      </c>
      <c r="AN192" s="135">
        <f t="shared" si="18"/>
        <v>1</v>
      </c>
      <c r="AO192" s="135" t="str">
        <f t="shared" si="19"/>
        <v>116</v>
      </c>
      <c r="AP192" s="135" t="str">
        <f t="shared" si="20"/>
        <v>11</v>
      </c>
      <c r="AQ192" s="135" t="str">
        <f t="shared" si="21"/>
        <v>1</v>
      </c>
      <c r="AR192" s="136"/>
      <c r="AS192" s="137">
        <v>3</v>
      </c>
      <c r="AT192" s="161"/>
      <c r="AU192" s="137"/>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row>
    <row r="193" spans="1:76" s="4" customFormat="1" ht="21.95" customHeight="1" x14ac:dyDescent="0.2">
      <c r="A193" s="43">
        <v>27</v>
      </c>
      <c r="B193" s="43">
        <v>27</v>
      </c>
      <c r="C193" s="15" t="s">
        <v>916</v>
      </c>
      <c r="D193" s="119">
        <f>IF(AND(AS193=AS192,AL193=AL192),IF(AL193="TN",IF(AS192=3,IF(D192&lt;'Phan phong'!$I$9,D192+1,1),IF(D192&lt;'Phan phong'!$I$10,D192+1,1)),IF(AS192=3,IF(D192&lt;'Phan phong'!$P$9,D192+1,1),IF(D192&lt;'Phan phong'!$P$10,D192+1,1))),1)</f>
        <v>11</v>
      </c>
      <c r="E193" s="120">
        <v>290191</v>
      </c>
      <c r="F193" s="121" t="s">
        <v>338</v>
      </c>
      <c r="G193" s="150" t="s">
        <v>339</v>
      </c>
      <c r="H193" s="163" t="s">
        <v>677</v>
      </c>
      <c r="I193" s="142"/>
      <c r="J193" s="142"/>
      <c r="K193" s="124"/>
      <c r="L193" s="124"/>
      <c r="M193" s="124"/>
      <c r="N193" s="124"/>
      <c r="O193" s="124"/>
      <c r="P193" s="124"/>
      <c r="Q193" s="142"/>
      <c r="R193" s="126"/>
      <c r="S193" s="142"/>
      <c r="T193" s="142"/>
      <c r="U193" s="124"/>
      <c r="V193" s="124"/>
      <c r="W193" s="124"/>
      <c r="X193" s="124"/>
      <c r="Y193" s="124"/>
      <c r="Z193" s="124"/>
      <c r="AA193" s="142"/>
      <c r="AB193" s="126"/>
      <c r="AC193" s="127">
        <f t="shared" si="25"/>
        <v>0</v>
      </c>
      <c r="AD193" s="143" t="s">
        <v>15</v>
      </c>
      <c r="AE193" s="143" t="s">
        <v>166</v>
      </c>
      <c r="AF193" s="129"/>
      <c r="AG193" s="129"/>
      <c r="AH193" s="144"/>
      <c r="AI193" s="131">
        <f t="shared" si="22"/>
        <v>7</v>
      </c>
      <c r="AJ193" s="132" t="str">
        <f t="shared" si="23"/>
        <v>TN</v>
      </c>
      <c r="AK193" s="133"/>
      <c r="AL193" s="134" t="str">
        <f t="shared" si="17"/>
        <v>TN</v>
      </c>
      <c r="AM193" s="119">
        <v>229</v>
      </c>
      <c r="AN193" s="135">
        <f t="shared" si="18"/>
        <v>1</v>
      </c>
      <c r="AO193" s="135" t="str">
        <f t="shared" si="19"/>
        <v>116</v>
      </c>
      <c r="AP193" s="135" t="str">
        <f t="shared" si="20"/>
        <v>11</v>
      </c>
      <c r="AQ193" s="135" t="str">
        <f t="shared" si="21"/>
        <v>1</v>
      </c>
      <c r="AR193" s="146"/>
      <c r="AS193" s="137">
        <v>3</v>
      </c>
      <c r="AT193" s="170"/>
      <c r="AU193" s="162"/>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row>
    <row r="194" spans="1:76" s="4" customFormat="1" ht="21.95" customHeight="1" x14ac:dyDescent="0.25">
      <c r="A194" s="42"/>
      <c r="B194" s="43"/>
      <c r="C194" s="50" t="s">
        <v>1593</v>
      </c>
      <c r="D194" s="119">
        <f>IF(AND(AS194=AS193,AL194=AL193),IF(AL194="TN",IF(AS193=3,IF(D193&lt;'Phan phong'!$I$9,D193+1,1),IF(D193&lt;'Phan phong'!$I$10,D193+1,1)),IF(AS193=3,IF(D193&lt;'Phan phong'!$P$9,D193+1,1),IF(D193&lt;'Phan phong'!$P$10,D193+1,1))),1)</f>
        <v>12</v>
      </c>
      <c r="E194" s="138">
        <v>290192</v>
      </c>
      <c r="F194" s="121" t="s">
        <v>1972</v>
      </c>
      <c r="G194" s="150" t="s">
        <v>339</v>
      </c>
      <c r="H194" s="151"/>
      <c r="I194" s="142"/>
      <c r="J194" s="142"/>
      <c r="K194" s="124"/>
      <c r="L194" s="124"/>
      <c r="M194" s="124"/>
      <c r="N194" s="124"/>
      <c r="O194" s="124"/>
      <c r="P194" s="124"/>
      <c r="Q194" s="142"/>
      <c r="R194" s="152"/>
      <c r="S194" s="142"/>
      <c r="T194" s="142"/>
      <c r="U194" s="124"/>
      <c r="V194" s="124"/>
      <c r="W194" s="124"/>
      <c r="X194" s="124"/>
      <c r="Y194" s="124"/>
      <c r="Z194" s="124"/>
      <c r="AA194" s="142"/>
      <c r="AB194" s="152"/>
      <c r="AC194" s="127"/>
      <c r="AD194" s="128" t="s">
        <v>1</v>
      </c>
      <c r="AE194" s="128" t="s">
        <v>163</v>
      </c>
      <c r="AF194" s="129"/>
      <c r="AG194" s="129"/>
      <c r="AH194" s="153"/>
      <c r="AI194" s="131">
        <f t="shared" si="22"/>
        <v>7</v>
      </c>
      <c r="AJ194" s="132" t="str">
        <f t="shared" si="23"/>
        <v>TN</v>
      </c>
      <c r="AK194" s="154"/>
      <c r="AL194" s="134" t="str">
        <f t="shared" si="17"/>
        <v>TN</v>
      </c>
      <c r="AM194" s="119">
        <v>743</v>
      </c>
      <c r="AN194" s="135">
        <f t="shared" si="18"/>
        <v>0</v>
      </c>
      <c r="AO194" s="135" t="str">
        <f t="shared" si="19"/>
        <v>101</v>
      </c>
      <c r="AP194" s="135" t="str">
        <f t="shared" si="20"/>
        <v>10</v>
      </c>
      <c r="AQ194" s="135" t="str">
        <f t="shared" si="21"/>
        <v>0</v>
      </c>
      <c r="AR194" s="155"/>
      <c r="AS194" s="137">
        <v>3</v>
      </c>
      <c r="AT194" s="156"/>
      <c r="AU194" s="145"/>
    </row>
    <row r="195" spans="1:76" s="4" customFormat="1" ht="21.95" customHeight="1" x14ac:dyDescent="0.25">
      <c r="A195" s="43">
        <v>16</v>
      </c>
      <c r="B195" s="43">
        <v>6</v>
      </c>
      <c r="C195" s="15" t="s">
        <v>1025</v>
      </c>
      <c r="D195" s="119">
        <f>IF(AND(AS195=AS194,AL195=AL194),IF(AL195="TN",IF(AS194=3,IF(D194&lt;'Phan phong'!$I$9,D194+1,1),IF(D194&lt;'Phan phong'!$I$10,D194+1,1)),IF(AS194=3,IF(D194&lt;'Phan phong'!$P$9,D194+1,1),IF(D194&lt;'Phan phong'!$P$10,D194+1,1))),1)</f>
        <v>13</v>
      </c>
      <c r="E195" s="120">
        <v>290193</v>
      </c>
      <c r="F195" s="121" t="s">
        <v>473</v>
      </c>
      <c r="G195" s="150" t="s">
        <v>339</v>
      </c>
      <c r="H195" s="163" t="s">
        <v>709</v>
      </c>
      <c r="I195" s="142"/>
      <c r="J195" s="142"/>
      <c r="K195" s="124"/>
      <c r="L195" s="124"/>
      <c r="M195" s="124"/>
      <c r="N195" s="124"/>
      <c r="O195" s="124"/>
      <c r="P195" s="124"/>
      <c r="Q195" s="142"/>
      <c r="R195" s="152"/>
      <c r="S195" s="142"/>
      <c r="T195" s="142"/>
      <c r="U195" s="124"/>
      <c r="V195" s="124"/>
      <c r="W195" s="124"/>
      <c r="X195" s="124"/>
      <c r="Y195" s="124"/>
      <c r="Z195" s="124"/>
      <c r="AA195" s="142"/>
      <c r="AB195" s="152"/>
      <c r="AC195" s="127">
        <f>SUM(I195,K195,M195,O195,Q195)</f>
        <v>0</v>
      </c>
      <c r="AD195" s="143" t="s">
        <v>11</v>
      </c>
      <c r="AE195" s="143" t="s">
        <v>304</v>
      </c>
      <c r="AF195" s="129"/>
      <c r="AG195" s="129"/>
      <c r="AH195" s="144"/>
      <c r="AI195" s="131">
        <f t="shared" si="22"/>
        <v>7</v>
      </c>
      <c r="AJ195" s="132" t="str">
        <f t="shared" si="23"/>
        <v>TN</v>
      </c>
      <c r="AK195" s="133"/>
      <c r="AL195" s="134" t="str">
        <f t="shared" ref="AL195:AL258" si="26">IF(AK195&lt;&gt;"",AK195,AJ195)</f>
        <v>TN</v>
      </c>
      <c r="AM195" s="119">
        <v>61</v>
      </c>
      <c r="AN195" s="135">
        <f t="shared" ref="AN195:AN258" si="27">IF(LEFT(AE195,2)="11",1,IF(LEFT(AE195,2)="12",2,0))</f>
        <v>1</v>
      </c>
      <c r="AO195" s="135" t="str">
        <f t="shared" ref="AO195:AO258" si="28">LEFT(AD195,2)&amp;RIGHT(AD195,1)</f>
        <v>112</v>
      </c>
      <c r="AP195" s="135" t="str">
        <f t="shared" ref="AP195:AP258" si="29">LEFT(AD195,2)</f>
        <v>11</v>
      </c>
      <c r="AQ195" s="135" t="str">
        <f t="shared" ref="AQ195:AQ258" si="30">RIGHT(AP195,1)</f>
        <v>1</v>
      </c>
      <c r="AR195" s="136"/>
      <c r="AS195" s="137">
        <v>3</v>
      </c>
      <c r="AT195" s="161"/>
      <c r="AU195" s="137"/>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row>
    <row r="196" spans="1:76" s="4" customFormat="1" ht="21.95" customHeight="1" x14ac:dyDescent="0.2">
      <c r="A196" s="43">
        <v>34</v>
      </c>
      <c r="B196" s="43">
        <v>35</v>
      </c>
      <c r="C196" s="15" t="s">
        <v>1000</v>
      </c>
      <c r="D196" s="119">
        <f>IF(AND(AS196=AS195,AL196=AL195),IF(AL196="TN",IF(AS195=3,IF(D195&lt;'Phan phong'!$I$9,D195+1,1),IF(D195&lt;'Phan phong'!$I$10,D195+1,1)),IF(AS195=3,IF(D195&lt;'Phan phong'!$P$9,D195+1,1),IF(D195&lt;'Phan phong'!$P$10,D195+1,1))),1)</f>
        <v>14</v>
      </c>
      <c r="E196" s="138">
        <v>290194</v>
      </c>
      <c r="F196" s="121" t="s">
        <v>348</v>
      </c>
      <c r="G196" s="150" t="s">
        <v>339</v>
      </c>
      <c r="H196" s="163" t="s">
        <v>752</v>
      </c>
      <c r="I196" s="142"/>
      <c r="J196" s="142"/>
      <c r="K196" s="124"/>
      <c r="L196" s="124"/>
      <c r="M196" s="124"/>
      <c r="N196" s="124"/>
      <c r="O196" s="124"/>
      <c r="P196" s="124"/>
      <c r="Q196" s="142"/>
      <c r="R196" s="126"/>
      <c r="S196" s="142"/>
      <c r="T196" s="142"/>
      <c r="U196" s="124"/>
      <c r="V196" s="124"/>
      <c r="W196" s="124"/>
      <c r="X196" s="124"/>
      <c r="Y196" s="124"/>
      <c r="Z196" s="124"/>
      <c r="AA196" s="142"/>
      <c r="AB196" s="126"/>
      <c r="AC196" s="127">
        <f>SUM(I196,K196,M196,O196,Q196)</f>
        <v>0</v>
      </c>
      <c r="AD196" s="143" t="s">
        <v>16</v>
      </c>
      <c r="AE196" s="143" t="s">
        <v>162</v>
      </c>
      <c r="AF196" s="129"/>
      <c r="AG196" s="129"/>
      <c r="AH196" s="164"/>
      <c r="AI196" s="131">
        <f t="shared" ref="AI196:AI259" si="31">IF($D196=1,AI195+1,AI195)</f>
        <v>7</v>
      </c>
      <c r="AJ196" s="132" t="str">
        <f t="shared" si="23"/>
        <v>TN</v>
      </c>
      <c r="AK196" s="133"/>
      <c r="AL196" s="134" t="str">
        <f t="shared" si="26"/>
        <v>TN</v>
      </c>
      <c r="AM196" s="119">
        <v>278</v>
      </c>
      <c r="AN196" s="135">
        <f t="shared" si="27"/>
        <v>1</v>
      </c>
      <c r="AO196" s="135" t="str">
        <f t="shared" si="28"/>
        <v>117</v>
      </c>
      <c r="AP196" s="135" t="str">
        <f t="shared" si="29"/>
        <v>11</v>
      </c>
      <c r="AQ196" s="135" t="str">
        <f t="shared" si="30"/>
        <v>1</v>
      </c>
      <c r="AR196" s="146"/>
      <c r="AS196" s="137">
        <v>3</v>
      </c>
      <c r="AT196" s="145"/>
      <c r="AU196" s="162"/>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row>
    <row r="197" spans="1:76" s="4" customFormat="1" ht="21.95" customHeight="1" x14ac:dyDescent="0.25">
      <c r="A197" s="43">
        <v>21</v>
      </c>
      <c r="B197" s="43">
        <v>28</v>
      </c>
      <c r="C197" s="15" t="s">
        <v>1026</v>
      </c>
      <c r="D197" s="119">
        <f>IF(AND(AS197=AS196,AL197=AL196),IF(AL197="TN",IF(AS196=3,IF(D196&lt;'Phan phong'!$I$9,D196+1,1),IF(D196&lt;'Phan phong'!$I$10,D196+1,1)),IF(AS196=3,IF(D196&lt;'Phan phong'!$P$9,D196+1,1),IF(D196&lt;'Phan phong'!$P$10,D196+1,1))),1)</f>
        <v>15</v>
      </c>
      <c r="E197" s="120">
        <v>290195</v>
      </c>
      <c r="F197" s="121" t="s">
        <v>474</v>
      </c>
      <c r="G197" s="150" t="s">
        <v>339</v>
      </c>
      <c r="H197" s="163" t="s">
        <v>774</v>
      </c>
      <c r="I197" s="142"/>
      <c r="J197" s="142"/>
      <c r="K197" s="124"/>
      <c r="L197" s="124"/>
      <c r="M197" s="124"/>
      <c r="N197" s="124"/>
      <c r="O197" s="124"/>
      <c r="P197" s="124"/>
      <c r="Q197" s="142"/>
      <c r="R197" s="172"/>
      <c r="S197" s="142"/>
      <c r="T197" s="142"/>
      <c r="U197" s="124"/>
      <c r="V197" s="124"/>
      <c r="W197" s="124"/>
      <c r="X197" s="124"/>
      <c r="Y197" s="124"/>
      <c r="Z197" s="124"/>
      <c r="AA197" s="142"/>
      <c r="AB197" s="172"/>
      <c r="AC197" s="127">
        <f>SUM(I197,K197,M197,O197,Q197)</f>
        <v>0</v>
      </c>
      <c r="AD197" s="143" t="s">
        <v>13</v>
      </c>
      <c r="AE197" s="143" t="s">
        <v>1282</v>
      </c>
      <c r="AF197" s="129"/>
      <c r="AG197" s="129"/>
      <c r="AH197" s="144"/>
      <c r="AI197" s="131">
        <f t="shared" si="31"/>
        <v>7</v>
      </c>
      <c r="AJ197" s="132" t="str">
        <f t="shared" si="23"/>
        <v>TN</v>
      </c>
      <c r="AK197" s="133"/>
      <c r="AL197" s="134" t="str">
        <f t="shared" si="26"/>
        <v>TN</v>
      </c>
      <c r="AM197" s="119">
        <v>105</v>
      </c>
      <c r="AN197" s="135">
        <f t="shared" si="27"/>
        <v>1</v>
      </c>
      <c r="AO197" s="135" t="str">
        <f t="shared" si="28"/>
        <v>113</v>
      </c>
      <c r="AP197" s="135" t="str">
        <f t="shared" si="29"/>
        <v>11</v>
      </c>
      <c r="AQ197" s="135" t="str">
        <f t="shared" si="30"/>
        <v>1</v>
      </c>
      <c r="AR197" s="136"/>
      <c r="AS197" s="137">
        <v>3</v>
      </c>
      <c r="AT197" s="161"/>
      <c r="AU197" s="145"/>
    </row>
    <row r="198" spans="1:76" s="4" customFormat="1" ht="21.95" customHeight="1" x14ac:dyDescent="0.25">
      <c r="A198" s="43">
        <v>17</v>
      </c>
      <c r="B198" s="43">
        <v>20</v>
      </c>
      <c r="C198" s="15" t="s">
        <v>1017</v>
      </c>
      <c r="D198" s="119">
        <f>IF(AND(AS198=AS197,AL198=AL197),IF(AL198="TN",IF(AS197=3,IF(D197&lt;'Phan phong'!$I$9,D197+1,1),IF(D197&lt;'Phan phong'!$I$10,D197+1,1)),IF(AS197=3,IF(D197&lt;'Phan phong'!$P$9,D197+1,1),IF(D197&lt;'Phan phong'!$P$10,D197+1,1))),1)</f>
        <v>16</v>
      </c>
      <c r="E198" s="138">
        <v>290196</v>
      </c>
      <c r="F198" s="121" t="s">
        <v>465</v>
      </c>
      <c r="G198" s="150" t="s">
        <v>441</v>
      </c>
      <c r="H198" s="163" t="s">
        <v>767</v>
      </c>
      <c r="I198" s="142"/>
      <c r="J198" s="142"/>
      <c r="K198" s="124"/>
      <c r="L198" s="124"/>
      <c r="M198" s="124"/>
      <c r="N198" s="124"/>
      <c r="O198" s="124"/>
      <c r="P198" s="124"/>
      <c r="Q198" s="142"/>
      <c r="R198" s="126"/>
      <c r="S198" s="142"/>
      <c r="T198" s="142"/>
      <c r="U198" s="124"/>
      <c r="V198" s="124"/>
      <c r="W198" s="124"/>
      <c r="X198" s="124"/>
      <c r="Y198" s="124"/>
      <c r="Z198" s="124"/>
      <c r="AA198" s="142"/>
      <c r="AB198" s="126"/>
      <c r="AC198" s="127">
        <f>SUM(I198,K198,M198,O198,Q198)</f>
        <v>0</v>
      </c>
      <c r="AD198" s="143" t="s">
        <v>11</v>
      </c>
      <c r="AE198" s="143" t="s">
        <v>1282</v>
      </c>
      <c r="AF198" s="129"/>
      <c r="AG198" s="129"/>
      <c r="AH198" s="144"/>
      <c r="AI198" s="131">
        <f t="shared" si="31"/>
        <v>7</v>
      </c>
      <c r="AJ198" s="132" t="str">
        <f t="shared" si="23"/>
        <v>TN</v>
      </c>
      <c r="AK198" s="133"/>
      <c r="AL198" s="134" t="str">
        <f t="shared" si="26"/>
        <v>TN</v>
      </c>
      <c r="AM198" s="119">
        <v>62</v>
      </c>
      <c r="AN198" s="135">
        <f t="shared" si="27"/>
        <v>1</v>
      </c>
      <c r="AO198" s="135" t="str">
        <f t="shared" si="28"/>
        <v>112</v>
      </c>
      <c r="AP198" s="135" t="str">
        <f t="shared" si="29"/>
        <v>11</v>
      </c>
      <c r="AQ198" s="135" t="str">
        <f t="shared" si="30"/>
        <v>1</v>
      </c>
      <c r="AR198" s="136"/>
      <c r="AS198" s="137">
        <v>3</v>
      </c>
      <c r="AT198" s="145"/>
      <c r="AU198" s="170"/>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row>
    <row r="199" spans="1:76" s="4" customFormat="1" ht="21.95" customHeight="1" x14ac:dyDescent="0.25">
      <c r="A199" s="42"/>
      <c r="B199" s="43"/>
      <c r="C199" s="50" t="s">
        <v>1587</v>
      </c>
      <c r="D199" s="119">
        <f>IF(AND(AS199=AS198,AL199=AL198),IF(AL199="TN",IF(AS198=3,IF(D198&lt;'Phan phong'!$I$9,D198+1,1),IF(D198&lt;'Phan phong'!$I$10,D198+1,1)),IF(AS198=3,IF(D198&lt;'Phan phong'!$P$9,D198+1,1),IF(D198&lt;'Phan phong'!$P$10,D198+1,1))),1)</f>
        <v>17</v>
      </c>
      <c r="E199" s="120">
        <v>290197</v>
      </c>
      <c r="F199" s="121" t="s">
        <v>346</v>
      </c>
      <c r="G199" s="150" t="s">
        <v>441</v>
      </c>
      <c r="H199" s="151"/>
      <c r="I199" s="142"/>
      <c r="J199" s="142"/>
      <c r="K199" s="124"/>
      <c r="L199" s="124"/>
      <c r="M199" s="124"/>
      <c r="N199" s="124"/>
      <c r="O199" s="124"/>
      <c r="P199" s="124"/>
      <c r="Q199" s="142"/>
      <c r="R199" s="152"/>
      <c r="S199" s="142"/>
      <c r="T199" s="142"/>
      <c r="U199" s="124"/>
      <c r="V199" s="124"/>
      <c r="W199" s="124"/>
      <c r="X199" s="124"/>
      <c r="Y199" s="124"/>
      <c r="Z199" s="124"/>
      <c r="AA199" s="142"/>
      <c r="AB199" s="152"/>
      <c r="AC199" s="127"/>
      <c r="AD199" s="128" t="s">
        <v>1</v>
      </c>
      <c r="AE199" s="128" t="s">
        <v>163</v>
      </c>
      <c r="AF199" s="129"/>
      <c r="AG199" s="129"/>
      <c r="AH199" s="153"/>
      <c r="AI199" s="131">
        <f t="shared" si="31"/>
        <v>7</v>
      </c>
      <c r="AJ199" s="132" t="str">
        <f t="shared" si="23"/>
        <v>TN</v>
      </c>
      <c r="AK199" s="154"/>
      <c r="AL199" s="134" t="str">
        <f t="shared" si="26"/>
        <v>TN</v>
      </c>
      <c r="AM199" s="119">
        <v>737</v>
      </c>
      <c r="AN199" s="135">
        <f t="shared" si="27"/>
        <v>0</v>
      </c>
      <c r="AO199" s="135" t="str">
        <f t="shared" si="28"/>
        <v>101</v>
      </c>
      <c r="AP199" s="135" t="str">
        <f t="shared" si="29"/>
        <v>10</v>
      </c>
      <c r="AQ199" s="135" t="str">
        <f t="shared" si="30"/>
        <v>0</v>
      </c>
      <c r="AR199" s="155"/>
      <c r="AS199" s="137">
        <v>3</v>
      </c>
      <c r="AT199" s="156"/>
      <c r="AU199" s="145"/>
    </row>
    <row r="200" spans="1:76" s="4" customFormat="1" ht="21.95" customHeight="1" x14ac:dyDescent="0.2">
      <c r="A200" s="43">
        <v>37</v>
      </c>
      <c r="B200" s="43">
        <v>37</v>
      </c>
      <c r="C200" s="15" t="s">
        <v>988</v>
      </c>
      <c r="D200" s="119">
        <f>IF(AND(AS200=AS199,AL200=AL199),IF(AL200="TN",IF(AS199=3,IF(D199&lt;'Phan phong'!$I$9,D199+1,1),IF(D199&lt;'Phan phong'!$I$10,D199+1,1)),IF(AS199=3,IF(D199&lt;'Phan phong'!$P$9,D199+1,1),IF(D199&lt;'Phan phong'!$P$10,D199+1,1))),1)</f>
        <v>18</v>
      </c>
      <c r="E200" s="138">
        <v>290198</v>
      </c>
      <c r="F200" s="121" t="s">
        <v>346</v>
      </c>
      <c r="G200" s="150" t="s">
        <v>441</v>
      </c>
      <c r="H200" s="163" t="s">
        <v>732</v>
      </c>
      <c r="I200" s="142"/>
      <c r="J200" s="142"/>
      <c r="K200" s="124"/>
      <c r="L200" s="124"/>
      <c r="M200" s="124"/>
      <c r="N200" s="124"/>
      <c r="O200" s="124"/>
      <c r="P200" s="124"/>
      <c r="Q200" s="142"/>
      <c r="R200" s="126"/>
      <c r="S200" s="142"/>
      <c r="T200" s="142"/>
      <c r="U200" s="124"/>
      <c r="V200" s="124"/>
      <c r="W200" s="124"/>
      <c r="X200" s="124"/>
      <c r="Y200" s="124"/>
      <c r="Z200" s="124"/>
      <c r="AA200" s="142"/>
      <c r="AB200" s="126"/>
      <c r="AC200" s="127">
        <f>SUM(I200,K200,M200,O200,Q200)</f>
        <v>0</v>
      </c>
      <c r="AD200" s="143" t="s">
        <v>15</v>
      </c>
      <c r="AE200" s="143" t="s">
        <v>166</v>
      </c>
      <c r="AF200" s="129"/>
      <c r="AG200" s="129"/>
      <c r="AH200" s="144"/>
      <c r="AI200" s="131">
        <f t="shared" si="31"/>
        <v>7</v>
      </c>
      <c r="AJ200" s="132" t="str">
        <f t="shared" si="23"/>
        <v>TN</v>
      </c>
      <c r="AK200" s="133"/>
      <c r="AL200" s="134" t="str">
        <f t="shared" si="26"/>
        <v>TN</v>
      </c>
      <c r="AM200" s="119">
        <v>230</v>
      </c>
      <c r="AN200" s="135">
        <f t="shared" si="27"/>
        <v>1</v>
      </c>
      <c r="AO200" s="135" t="str">
        <f t="shared" si="28"/>
        <v>116</v>
      </c>
      <c r="AP200" s="135" t="str">
        <f t="shared" si="29"/>
        <v>11</v>
      </c>
      <c r="AQ200" s="135" t="str">
        <f t="shared" si="30"/>
        <v>1</v>
      </c>
      <c r="AR200" s="146"/>
      <c r="AS200" s="137">
        <v>3</v>
      </c>
      <c r="AT200" s="145"/>
      <c r="AU200" s="145"/>
    </row>
    <row r="201" spans="1:76" s="6" customFormat="1" ht="21.95" customHeight="1" x14ac:dyDescent="0.25">
      <c r="A201" s="43">
        <v>3</v>
      </c>
      <c r="B201" s="44">
        <v>8</v>
      </c>
      <c r="C201" s="50" t="s">
        <v>1917</v>
      </c>
      <c r="D201" s="119">
        <f>IF(AND(AS201=AS200,AL201=AL200),IF(AL201="TN",IF(AS200=3,IF(D200&lt;'Phan phong'!$I$9,D200+1,1),IF(D200&lt;'Phan phong'!$I$10,D200+1,1)),IF(AS200=3,IF(D200&lt;'Phan phong'!$P$9,D200+1,1),IF(D200&lt;'Phan phong'!$P$10,D200+1,1))),1)</f>
        <v>19</v>
      </c>
      <c r="E201" s="120">
        <v>290199</v>
      </c>
      <c r="F201" s="121" t="s">
        <v>657</v>
      </c>
      <c r="G201" s="122" t="s">
        <v>441</v>
      </c>
      <c r="H201" s="123">
        <v>37182</v>
      </c>
      <c r="I201" s="124"/>
      <c r="J201" s="124"/>
      <c r="K201" s="124"/>
      <c r="L201" s="124"/>
      <c r="M201" s="124"/>
      <c r="N201" s="124"/>
      <c r="O201" s="124"/>
      <c r="P201" s="124"/>
      <c r="Q201" s="125"/>
      <c r="R201" s="126"/>
      <c r="S201" s="124"/>
      <c r="T201" s="124"/>
      <c r="U201" s="124"/>
      <c r="V201" s="124"/>
      <c r="W201" s="124"/>
      <c r="X201" s="124"/>
      <c r="Y201" s="124"/>
      <c r="Z201" s="124"/>
      <c r="AA201" s="125"/>
      <c r="AB201" s="126"/>
      <c r="AC201" s="127">
        <f>SUM(I201,K201,M201,O201)</f>
        <v>0</v>
      </c>
      <c r="AD201" s="128" t="s">
        <v>164</v>
      </c>
      <c r="AE201" s="128" t="s">
        <v>163</v>
      </c>
      <c r="AF201" s="129"/>
      <c r="AG201" s="129"/>
      <c r="AH201" s="130"/>
      <c r="AI201" s="131">
        <f t="shared" si="31"/>
        <v>7</v>
      </c>
      <c r="AJ201" s="132" t="str">
        <f t="shared" si="23"/>
        <v>TN</v>
      </c>
      <c r="AK201" s="133"/>
      <c r="AL201" s="134" t="str">
        <f t="shared" si="26"/>
        <v>TN</v>
      </c>
      <c r="AM201" s="119">
        <v>1075</v>
      </c>
      <c r="AN201" s="135">
        <f t="shared" si="27"/>
        <v>0</v>
      </c>
      <c r="AO201" s="135" t="str">
        <f t="shared" si="28"/>
        <v>109</v>
      </c>
      <c r="AP201" s="135" t="str">
        <f t="shared" si="29"/>
        <v>10</v>
      </c>
      <c r="AQ201" s="135" t="str">
        <f t="shared" si="30"/>
        <v>0</v>
      </c>
      <c r="AR201" s="180"/>
      <c r="AS201" s="137">
        <v>3</v>
      </c>
      <c r="AT201" s="137"/>
      <c r="AU201" s="161"/>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row>
    <row r="202" spans="1:76" s="6" customFormat="1" ht="21.95" customHeight="1" x14ac:dyDescent="0.2">
      <c r="A202" s="43">
        <v>18</v>
      </c>
      <c r="B202" s="43">
        <v>3</v>
      </c>
      <c r="C202" s="15" t="s">
        <v>1002</v>
      </c>
      <c r="D202" s="119">
        <f>IF(AND(AS202=AS201,AL202=AL201),IF(AL202="TN",IF(AS201=3,IF(D201&lt;'Phan phong'!$I$9,D201+1,1),IF(D201&lt;'Phan phong'!$I$10,D201+1,1)),IF(AS201=3,IF(D201&lt;'Phan phong'!$P$9,D201+1,1),IF(D201&lt;'Phan phong'!$P$10,D201+1,1))),1)</f>
        <v>20</v>
      </c>
      <c r="E202" s="138">
        <v>290200</v>
      </c>
      <c r="F202" s="121" t="s">
        <v>452</v>
      </c>
      <c r="G202" s="150" t="s">
        <v>453</v>
      </c>
      <c r="H202" s="163" t="s">
        <v>754</v>
      </c>
      <c r="I202" s="142"/>
      <c r="J202" s="142"/>
      <c r="K202" s="124"/>
      <c r="L202" s="124"/>
      <c r="M202" s="124"/>
      <c r="N202" s="124"/>
      <c r="O202" s="124"/>
      <c r="P202" s="124"/>
      <c r="Q202" s="142"/>
      <c r="R202" s="126"/>
      <c r="S202" s="142"/>
      <c r="T202" s="142"/>
      <c r="U202" s="124"/>
      <c r="V202" s="124"/>
      <c r="W202" s="124"/>
      <c r="X202" s="124"/>
      <c r="Y202" s="124"/>
      <c r="Z202" s="124"/>
      <c r="AA202" s="142"/>
      <c r="AB202" s="126"/>
      <c r="AC202" s="127">
        <f>SUM(I202,K202,M202,O202,Q202)</f>
        <v>0</v>
      </c>
      <c r="AD202" s="143" t="s">
        <v>11</v>
      </c>
      <c r="AE202" s="143" t="s">
        <v>1282</v>
      </c>
      <c r="AF202" s="129"/>
      <c r="AG202" s="129"/>
      <c r="AH202" s="144"/>
      <c r="AI202" s="131">
        <f t="shared" si="31"/>
        <v>7</v>
      </c>
      <c r="AJ202" s="132" t="str">
        <f t="shared" si="23"/>
        <v>TN</v>
      </c>
      <c r="AK202" s="133"/>
      <c r="AL202" s="134" t="str">
        <f t="shared" si="26"/>
        <v>TN</v>
      </c>
      <c r="AM202" s="119">
        <v>63</v>
      </c>
      <c r="AN202" s="135">
        <f t="shared" si="27"/>
        <v>1</v>
      </c>
      <c r="AO202" s="135" t="str">
        <f t="shared" si="28"/>
        <v>112</v>
      </c>
      <c r="AP202" s="135" t="str">
        <f t="shared" si="29"/>
        <v>11</v>
      </c>
      <c r="AQ202" s="135" t="str">
        <f t="shared" si="30"/>
        <v>1</v>
      </c>
      <c r="AR202" s="146"/>
      <c r="AS202" s="137">
        <v>3</v>
      </c>
      <c r="AT202" s="145"/>
      <c r="AU202" s="145"/>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row>
    <row r="203" spans="1:76" s="4" customFormat="1" ht="21.95" customHeight="1" x14ac:dyDescent="0.25">
      <c r="A203" s="43">
        <v>27</v>
      </c>
      <c r="B203" s="44">
        <v>23</v>
      </c>
      <c r="C203" s="50" t="s">
        <v>1803</v>
      </c>
      <c r="D203" s="119">
        <f>IF(AND(AS203=AS202,AL203=AL202),IF(AL203="TN",IF(AS202=3,IF(D202&lt;'Phan phong'!$I$9,D202+1,1),IF(D202&lt;'Phan phong'!$I$10,D202+1,1)),IF(AS202=3,IF(D202&lt;'Phan phong'!$P$9,D202+1,1),IF(D202&lt;'Phan phong'!$P$10,D202+1,1))),1)</f>
        <v>21</v>
      </c>
      <c r="E203" s="120">
        <v>290201</v>
      </c>
      <c r="F203" s="121" t="s">
        <v>2043</v>
      </c>
      <c r="G203" s="122" t="s">
        <v>388</v>
      </c>
      <c r="H203" s="123">
        <v>36926</v>
      </c>
      <c r="I203" s="124"/>
      <c r="J203" s="124"/>
      <c r="K203" s="124"/>
      <c r="L203" s="124"/>
      <c r="M203" s="124"/>
      <c r="N203" s="124"/>
      <c r="O203" s="124"/>
      <c r="P203" s="124"/>
      <c r="Q203" s="125"/>
      <c r="R203" s="126"/>
      <c r="S203" s="124"/>
      <c r="T203" s="124"/>
      <c r="U203" s="124"/>
      <c r="V203" s="124"/>
      <c r="W203" s="124"/>
      <c r="X203" s="124"/>
      <c r="Y203" s="124"/>
      <c r="Z203" s="124"/>
      <c r="AA203" s="125"/>
      <c r="AB203" s="126"/>
      <c r="AC203" s="127">
        <f>SUM(I203,K203,M203,O203)</f>
        <v>0</v>
      </c>
      <c r="AD203" s="128" t="s">
        <v>7</v>
      </c>
      <c r="AE203" s="128" t="s">
        <v>163</v>
      </c>
      <c r="AF203" s="129"/>
      <c r="AG203" s="129"/>
      <c r="AH203" s="130"/>
      <c r="AI203" s="131">
        <f t="shared" si="31"/>
        <v>7</v>
      </c>
      <c r="AJ203" s="132" t="str">
        <f t="shared" si="23"/>
        <v>TN</v>
      </c>
      <c r="AK203" s="133"/>
      <c r="AL203" s="134" t="str">
        <f t="shared" si="26"/>
        <v>TN</v>
      </c>
      <c r="AM203" s="119">
        <v>954</v>
      </c>
      <c r="AN203" s="135">
        <f t="shared" si="27"/>
        <v>0</v>
      </c>
      <c r="AO203" s="135" t="str">
        <f t="shared" si="28"/>
        <v>106</v>
      </c>
      <c r="AP203" s="135" t="str">
        <f t="shared" si="29"/>
        <v>10</v>
      </c>
      <c r="AQ203" s="135" t="str">
        <f t="shared" si="30"/>
        <v>0</v>
      </c>
      <c r="AR203" s="136"/>
      <c r="AS203" s="137">
        <v>3</v>
      </c>
      <c r="AT203" s="137"/>
      <c r="AU203" s="161"/>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row>
    <row r="204" spans="1:76" s="4" customFormat="1" ht="21.95" customHeight="1" x14ac:dyDescent="0.25">
      <c r="A204" s="43">
        <v>36</v>
      </c>
      <c r="B204" s="43">
        <v>7</v>
      </c>
      <c r="C204" s="15" t="s">
        <v>978</v>
      </c>
      <c r="D204" s="119">
        <f>IF(AND(AS204=AS203,AL204=AL203),IF(AL204="TN",IF(AS203=3,IF(D203&lt;'Phan phong'!$I$9,D203+1,1),IF(D203&lt;'Phan phong'!$I$10,D203+1,1)),IF(AS203=3,IF(D203&lt;'Phan phong'!$P$9,D203+1,1),IF(D203&lt;'Phan phong'!$P$10,D203+1,1))),1)</f>
        <v>22</v>
      </c>
      <c r="E204" s="138">
        <v>290202</v>
      </c>
      <c r="F204" s="121" t="s">
        <v>430</v>
      </c>
      <c r="G204" s="150" t="s">
        <v>388</v>
      </c>
      <c r="H204" s="163" t="s">
        <v>734</v>
      </c>
      <c r="I204" s="142"/>
      <c r="J204" s="142"/>
      <c r="K204" s="124"/>
      <c r="L204" s="124"/>
      <c r="M204" s="124"/>
      <c r="N204" s="124"/>
      <c r="O204" s="124"/>
      <c r="P204" s="124"/>
      <c r="Q204" s="142"/>
      <c r="R204" s="147"/>
      <c r="S204" s="142"/>
      <c r="T204" s="142"/>
      <c r="U204" s="124"/>
      <c r="V204" s="124"/>
      <c r="W204" s="124"/>
      <c r="X204" s="124"/>
      <c r="Y204" s="124"/>
      <c r="Z204" s="124"/>
      <c r="AA204" s="142"/>
      <c r="AB204" s="147"/>
      <c r="AC204" s="127">
        <f>SUM(I204,K204,M204,O204,Q204)</f>
        <v>0</v>
      </c>
      <c r="AD204" s="143" t="s">
        <v>11</v>
      </c>
      <c r="AE204" s="143" t="s">
        <v>304</v>
      </c>
      <c r="AF204" s="129"/>
      <c r="AG204" s="129"/>
      <c r="AH204" s="144"/>
      <c r="AI204" s="131">
        <f t="shared" si="31"/>
        <v>7</v>
      </c>
      <c r="AJ204" s="132" t="str">
        <f t="shared" si="23"/>
        <v>TN</v>
      </c>
      <c r="AK204" s="133"/>
      <c r="AL204" s="134" t="str">
        <f t="shared" si="26"/>
        <v>TN</v>
      </c>
      <c r="AM204" s="119">
        <v>65</v>
      </c>
      <c r="AN204" s="135">
        <f t="shared" si="27"/>
        <v>1</v>
      </c>
      <c r="AO204" s="135" t="str">
        <f t="shared" si="28"/>
        <v>112</v>
      </c>
      <c r="AP204" s="135" t="str">
        <f t="shared" si="29"/>
        <v>11</v>
      </c>
      <c r="AQ204" s="135" t="str">
        <f t="shared" si="30"/>
        <v>1</v>
      </c>
      <c r="AR204" s="179"/>
      <c r="AS204" s="137">
        <v>3</v>
      </c>
      <c r="AT204" s="149"/>
      <c r="AU204" s="149"/>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row>
    <row r="205" spans="1:76" s="4" customFormat="1" ht="21.95" customHeight="1" x14ac:dyDescent="0.25">
      <c r="A205" s="43">
        <v>20</v>
      </c>
      <c r="B205" s="44">
        <v>24</v>
      </c>
      <c r="C205" s="50" t="s">
        <v>1941</v>
      </c>
      <c r="D205" s="119">
        <f>IF(AND(AS205=AS204,AL205=AL204),IF(AL205="TN",IF(AS204=3,IF(D204&lt;'Phan phong'!$I$9,D204+1,1),IF(D204&lt;'Phan phong'!$I$10,D204+1,1)),IF(AS204=3,IF(D204&lt;'Phan phong'!$P$9,D204+1,1),IF(D204&lt;'Phan phong'!$P$10,D204+1,1))),1)</f>
        <v>23</v>
      </c>
      <c r="E205" s="120">
        <v>290203</v>
      </c>
      <c r="F205" s="121" t="s">
        <v>445</v>
      </c>
      <c r="G205" s="122" t="s">
        <v>388</v>
      </c>
      <c r="H205" s="123">
        <v>37204</v>
      </c>
      <c r="I205" s="124"/>
      <c r="J205" s="124"/>
      <c r="K205" s="124"/>
      <c r="L205" s="124"/>
      <c r="M205" s="124"/>
      <c r="N205" s="124"/>
      <c r="O205" s="124"/>
      <c r="P205" s="124"/>
      <c r="Q205" s="125"/>
      <c r="R205" s="126"/>
      <c r="S205" s="124"/>
      <c r="T205" s="124"/>
      <c r="U205" s="124"/>
      <c r="V205" s="124"/>
      <c r="W205" s="124"/>
      <c r="X205" s="124"/>
      <c r="Y205" s="124"/>
      <c r="Z205" s="124"/>
      <c r="AA205" s="125"/>
      <c r="AB205" s="126"/>
      <c r="AC205" s="127">
        <f>SUM(I205,K205,M205,O205)</f>
        <v>0</v>
      </c>
      <c r="AD205" s="128" t="s">
        <v>164</v>
      </c>
      <c r="AE205" s="128" t="s">
        <v>163</v>
      </c>
      <c r="AF205" s="129"/>
      <c r="AG205" s="129"/>
      <c r="AH205" s="130"/>
      <c r="AI205" s="131">
        <f t="shared" si="31"/>
        <v>7</v>
      </c>
      <c r="AJ205" s="132" t="str">
        <f t="shared" si="23"/>
        <v>TN</v>
      </c>
      <c r="AK205" s="133"/>
      <c r="AL205" s="134" t="str">
        <f t="shared" si="26"/>
        <v>TN</v>
      </c>
      <c r="AM205" s="119">
        <v>1099</v>
      </c>
      <c r="AN205" s="135">
        <f t="shared" si="27"/>
        <v>0</v>
      </c>
      <c r="AO205" s="135" t="str">
        <f t="shared" si="28"/>
        <v>109</v>
      </c>
      <c r="AP205" s="135" t="str">
        <f t="shared" si="29"/>
        <v>10</v>
      </c>
      <c r="AQ205" s="135" t="str">
        <f t="shared" si="30"/>
        <v>0</v>
      </c>
      <c r="AR205" s="136"/>
      <c r="AS205" s="137">
        <v>3</v>
      </c>
      <c r="AT205" s="162"/>
      <c r="AU205" s="161"/>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row>
    <row r="206" spans="1:76" s="4" customFormat="1" ht="21.95" customHeight="1" x14ac:dyDescent="0.25">
      <c r="A206" s="43">
        <v>22</v>
      </c>
      <c r="B206" s="44">
        <v>12</v>
      </c>
      <c r="C206" s="50" t="s">
        <v>1936</v>
      </c>
      <c r="D206" s="119">
        <f>IF(AND(AS206=AS205,AL206=AL205),IF(AL206="TN",IF(AS205=3,IF(D205&lt;'Phan phong'!$I$9,D205+1,1),IF(D205&lt;'Phan phong'!$I$10,D205+1,1)),IF(AS205=3,IF(D205&lt;'Phan phong'!$P$9,D205+1,1),IF(D205&lt;'Phan phong'!$P$10,D205+1,1))),1)</f>
        <v>24</v>
      </c>
      <c r="E206" s="138">
        <v>290204</v>
      </c>
      <c r="F206" s="121" t="s">
        <v>468</v>
      </c>
      <c r="G206" s="122" t="s">
        <v>388</v>
      </c>
      <c r="H206" s="123">
        <v>37055</v>
      </c>
      <c r="I206" s="124"/>
      <c r="J206" s="124"/>
      <c r="K206" s="124"/>
      <c r="L206" s="124"/>
      <c r="M206" s="124"/>
      <c r="N206" s="124"/>
      <c r="O206" s="124"/>
      <c r="P206" s="124"/>
      <c r="Q206" s="125"/>
      <c r="R206" s="126"/>
      <c r="S206" s="124"/>
      <c r="T206" s="124"/>
      <c r="U206" s="124"/>
      <c r="V206" s="124"/>
      <c r="W206" s="124"/>
      <c r="X206" s="124"/>
      <c r="Y206" s="124"/>
      <c r="Z206" s="124"/>
      <c r="AA206" s="125"/>
      <c r="AB206" s="126"/>
      <c r="AC206" s="127">
        <f>SUM(I206,K206,M206,O206)</f>
        <v>0</v>
      </c>
      <c r="AD206" s="128" t="s">
        <v>164</v>
      </c>
      <c r="AE206" s="128" t="s">
        <v>272</v>
      </c>
      <c r="AF206" s="129"/>
      <c r="AG206" s="129"/>
      <c r="AH206" s="130"/>
      <c r="AI206" s="131">
        <f t="shared" si="31"/>
        <v>7</v>
      </c>
      <c r="AJ206" s="132" t="str">
        <f t="shared" ref="AJ206:AJ269" si="32">LEFT(RIGHT(AE206,3),2)</f>
        <v>XH</v>
      </c>
      <c r="AK206" s="133" t="s">
        <v>163</v>
      </c>
      <c r="AL206" s="134" t="str">
        <f t="shared" si="26"/>
        <v>TN</v>
      </c>
      <c r="AM206" s="119">
        <v>1094</v>
      </c>
      <c r="AN206" s="135">
        <f t="shared" si="27"/>
        <v>0</v>
      </c>
      <c r="AO206" s="135" t="str">
        <f t="shared" si="28"/>
        <v>109</v>
      </c>
      <c r="AP206" s="135" t="str">
        <f t="shared" si="29"/>
        <v>10</v>
      </c>
      <c r="AQ206" s="135" t="str">
        <f t="shared" si="30"/>
        <v>0</v>
      </c>
      <c r="AR206" s="136"/>
      <c r="AS206" s="137">
        <v>3</v>
      </c>
      <c r="AT206" s="137"/>
      <c r="AU206" s="161"/>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row>
    <row r="207" spans="1:76" s="4" customFormat="1" ht="21.95" customHeight="1" x14ac:dyDescent="0.2">
      <c r="A207" s="43">
        <v>4</v>
      </c>
      <c r="B207" s="43">
        <v>4</v>
      </c>
      <c r="C207" s="15" t="s">
        <v>948</v>
      </c>
      <c r="D207" s="119">
        <f>IF(AND(AS207=AS206,AL207=AL206),IF(AL207="TN",IF(AS206=3,IF(D206&lt;'Phan phong'!$I$9,D206+1,1),IF(D206&lt;'Phan phong'!$I$10,D206+1,1)),IF(AS206=3,IF(D206&lt;'Phan phong'!$P$9,D206+1,1),IF(D206&lt;'Phan phong'!$P$10,D206+1,1))),1)</f>
        <v>25</v>
      </c>
      <c r="E207" s="120">
        <v>290205</v>
      </c>
      <c r="F207" s="121" t="s">
        <v>330</v>
      </c>
      <c r="G207" s="150" t="s">
        <v>388</v>
      </c>
      <c r="H207" s="163" t="s">
        <v>707</v>
      </c>
      <c r="I207" s="142"/>
      <c r="J207" s="142"/>
      <c r="K207" s="124"/>
      <c r="L207" s="124"/>
      <c r="M207" s="124"/>
      <c r="N207" s="124"/>
      <c r="O207" s="124"/>
      <c r="P207" s="124"/>
      <c r="Q207" s="142"/>
      <c r="R207" s="126"/>
      <c r="S207" s="142"/>
      <c r="T207" s="142"/>
      <c r="U207" s="124"/>
      <c r="V207" s="124"/>
      <c r="W207" s="124"/>
      <c r="X207" s="124"/>
      <c r="Y207" s="124"/>
      <c r="Z207" s="124"/>
      <c r="AA207" s="142"/>
      <c r="AB207" s="126"/>
      <c r="AC207" s="127">
        <f>SUM(I207,K207,M207,O207,Q207)</f>
        <v>0</v>
      </c>
      <c r="AD207" s="143" t="s">
        <v>15</v>
      </c>
      <c r="AE207" s="143" t="s">
        <v>166</v>
      </c>
      <c r="AF207" s="129"/>
      <c r="AG207" s="129"/>
      <c r="AH207" s="144"/>
      <c r="AI207" s="131">
        <f t="shared" si="31"/>
        <v>7</v>
      </c>
      <c r="AJ207" s="132" t="str">
        <f t="shared" si="32"/>
        <v>TN</v>
      </c>
      <c r="AK207" s="133"/>
      <c r="AL207" s="134" t="str">
        <f t="shared" si="26"/>
        <v>TN</v>
      </c>
      <c r="AM207" s="119">
        <v>231</v>
      </c>
      <c r="AN207" s="135">
        <f t="shared" si="27"/>
        <v>1</v>
      </c>
      <c r="AO207" s="135" t="str">
        <f t="shared" si="28"/>
        <v>116</v>
      </c>
      <c r="AP207" s="135" t="str">
        <f t="shared" si="29"/>
        <v>11</v>
      </c>
      <c r="AQ207" s="135" t="str">
        <f t="shared" si="30"/>
        <v>1</v>
      </c>
      <c r="AR207" s="146"/>
      <c r="AS207" s="137">
        <v>3</v>
      </c>
      <c r="AT207" s="145"/>
      <c r="AU207" s="145"/>
    </row>
    <row r="208" spans="1:76" s="4" customFormat="1" ht="21.95" customHeight="1" x14ac:dyDescent="0.25">
      <c r="A208" s="42"/>
      <c r="B208" s="43"/>
      <c r="C208" s="50" t="s">
        <v>1617</v>
      </c>
      <c r="D208" s="119">
        <f>IF(AND(AS208=AS207,AL208=AL207),IF(AL208="TN",IF(AS207=3,IF(D207&lt;'Phan phong'!$I$9,D207+1,1),IF(D207&lt;'Phan phong'!$I$10,D207+1,1)),IF(AS207=3,IF(D207&lt;'Phan phong'!$P$9,D207+1,1),IF(D207&lt;'Phan phong'!$P$10,D207+1,1))),1)</f>
        <v>26</v>
      </c>
      <c r="E208" s="138">
        <v>290206</v>
      </c>
      <c r="F208" s="121" t="s">
        <v>534</v>
      </c>
      <c r="G208" s="150" t="s">
        <v>1978</v>
      </c>
      <c r="H208" s="151"/>
      <c r="I208" s="142"/>
      <c r="J208" s="142"/>
      <c r="K208" s="124"/>
      <c r="L208" s="124"/>
      <c r="M208" s="124"/>
      <c r="N208" s="124"/>
      <c r="O208" s="124"/>
      <c r="P208" s="124"/>
      <c r="Q208" s="142"/>
      <c r="R208" s="152"/>
      <c r="S208" s="142"/>
      <c r="T208" s="142"/>
      <c r="U208" s="124"/>
      <c r="V208" s="124"/>
      <c r="W208" s="124"/>
      <c r="X208" s="124"/>
      <c r="Y208" s="124"/>
      <c r="Z208" s="124"/>
      <c r="AA208" s="142"/>
      <c r="AB208" s="152"/>
      <c r="AC208" s="127"/>
      <c r="AD208" s="128" t="s">
        <v>2</v>
      </c>
      <c r="AE208" s="128" t="s">
        <v>163</v>
      </c>
      <c r="AF208" s="129"/>
      <c r="AG208" s="129"/>
      <c r="AH208" s="153"/>
      <c r="AI208" s="131">
        <f t="shared" si="31"/>
        <v>7</v>
      </c>
      <c r="AJ208" s="132" t="str">
        <f t="shared" si="32"/>
        <v>TN</v>
      </c>
      <c r="AK208" s="154"/>
      <c r="AL208" s="134" t="str">
        <f t="shared" si="26"/>
        <v>TN</v>
      </c>
      <c r="AM208" s="119">
        <v>767</v>
      </c>
      <c r="AN208" s="135">
        <f t="shared" si="27"/>
        <v>0</v>
      </c>
      <c r="AO208" s="135" t="str">
        <f t="shared" si="28"/>
        <v>102</v>
      </c>
      <c r="AP208" s="135" t="str">
        <f t="shared" si="29"/>
        <v>10</v>
      </c>
      <c r="AQ208" s="135" t="str">
        <f t="shared" si="30"/>
        <v>0</v>
      </c>
      <c r="AR208" s="155"/>
      <c r="AS208" s="137">
        <v>3</v>
      </c>
      <c r="AT208" s="156"/>
      <c r="AU208" s="145"/>
    </row>
    <row r="209" spans="1:76" s="4" customFormat="1" ht="21.95" customHeight="1" x14ac:dyDescent="0.25">
      <c r="A209" s="43">
        <v>19</v>
      </c>
      <c r="B209" s="44">
        <v>9</v>
      </c>
      <c r="C209" s="50" t="s">
        <v>1751</v>
      </c>
      <c r="D209" s="119">
        <f>IF(AND(AS209=AS208,AL209=AL208),IF(AL209="TN",IF(AS208=3,IF(D208&lt;'Phan phong'!$I$9,D208+1,1),IF(D208&lt;'Phan phong'!$I$10,D208+1,1)),IF(AS208=3,IF(D208&lt;'Phan phong'!$P$9,D208+1,1),IF(D208&lt;'Phan phong'!$P$10,D208+1,1))),1)</f>
        <v>27</v>
      </c>
      <c r="E209" s="120">
        <v>290207</v>
      </c>
      <c r="F209" s="121" t="s">
        <v>513</v>
      </c>
      <c r="G209" s="122" t="s">
        <v>1346</v>
      </c>
      <c r="H209" s="123">
        <v>37169</v>
      </c>
      <c r="I209" s="124"/>
      <c r="J209" s="124"/>
      <c r="K209" s="124"/>
      <c r="L209" s="124"/>
      <c r="M209" s="124"/>
      <c r="N209" s="124"/>
      <c r="O209" s="124"/>
      <c r="P209" s="124"/>
      <c r="Q209" s="125"/>
      <c r="R209" s="126"/>
      <c r="S209" s="124"/>
      <c r="T209" s="124"/>
      <c r="U209" s="124"/>
      <c r="V209" s="124"/>
      <c r="W209" s="124"/>
      <c r="X209" s="124"/>
      <c r="Y209" s="124"/>
      <c r="Z209" s="124"/>
      <c r="AA209" s="125"/>
      <c r="AB209" s="126"/>
      <c r="AC209" s="127">
        <f>SUM(I209,K209,M209,O209,Q209)</f>
        <v>0</v>
      </c>
      <c r="AD209" s="128" t="s">
        <v>5</v>
      </c>
      <c r="AE209" s="128" t="s">
        <v>272</v>
      </c>
      <c r="AF209" s="177"/>
      <c r="AG209" s="177"/>
      <c r="AH209" s="171"/>
      <c r="AI209" s="131">
        <f t="shared" si="31"/>
        <v>7</v>
      </c>
      <c r="AJ209" s="132" t="str">
        <f t="shared" si="32"/>
        <v>XH</v>
      </c>
      <c r="AK209" s="133" t="s">
        <v>163</v>
      </c>
      <c r="AL209" s="134" t="str">
        <f t="shared" si="26"/>
        <v>TN</v>
      </c>
      <c r="AM209" s="119">
        <v>901</v>
      </c>
      <c r="AN209" s="135">
        <f t="shared" si="27"/>
        <v>0</v>
      </c>
      <c r="AO209" s="135" t="str">
        <f t="shared" si="28"/>
        <v>105</v>
      </c>
      <c r="AP209" s="135" t="str">
        <f t="shared" si="29"/>
        <v>10</v>
      </c>
      <c r="AQ209" s="135" t="str">
        <f t="shared" si="30"/>
        <v>0</v>
      </c>
      <c r="AR209" s="136"/>
      <c r="AS209" s="137">
        <v>3</v>
      </c>
      <c r="AT209" s="137"/>
      <c r="AU209" s="161"/>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row>
    <row r="210" spans="1:76" s="4" customFormat="1" ht="21.95" customHeight="1" x14ac:dyDescent="0.2">
      <c r="A210" s="43">
        <v>18</v>
      </c>
      <c r="B210" s="43">
        <v>18</v>
      </c>
      <c r="C210" s="15" t="s">
        <v>986</v>
      </c>
      <c r="D210" s="119">
        <f>IF(AND(AS210=AS209,AL210=AL209),IF(AL210="TN",IF(AS209=3,IF(D209&lt;'Phan phong'!$I$9,D209+1,1),IF(D209&lt;'Phan phong'!$I$10,D209+1,1)),IF(AS209=3,IF(D209&lt;'Phan phong'!$P$9,D209+1,1),IF(D209&lt;'Phan phong'!$P$10,D209+1,1))),1)</f>
        <v>28</v>
      </c>
      <c r="E210" s="138">
        <v>290208</v>
      </c>
      <c r="F210" s="121" t="s">
        <v>438</v>
      </c>
      <c r="G210" s="150" t="s">
        <v>439</v>
      </c>
      <c r="H210" s="163" t="s">
        <v>741</v>
      </c>
      <c r="I210" s="142"/>
      <c r="J210" s="142"/>
      <c r="K210" s="124"/>
      <c r="L210" s="124"/>
      <c r="M210" s="124"/>
      <c r="N210" s="124"/>
      <c r="O210" s="124"/>
      <c r="P210" s="124"/>
      <c r="Q210" s="142"/>
      <c r="R210" s="126"/>
      <c r="S210" s="142"/>
      <c r="T210" s="142"/>
      <c r="U210" s="124"/>
      <c r="V210" s="124"/>
      <c r="W210" s="124"/>
      <c r="X210" s="124"/>
      <c r="Y210" s="124"/>
      <c r="Z210" s="124"/>
      <c r="AA210" s="142"/>
      <c r="AB210" s="126"/>
      <c r="AC210" s="127">
        <f>SUM(I210,K210,M210,O210,Q210)</f>
        <v>0</v>
      </c>
      <c r="AD210" s="143" t="s">
        <v>16</v>
      </c>
      <c r="AE210" s="143" t="s">
        <v>162</v>
      </c>
      <c r="AF210" s="129"/>
      <c r="AG210" s="129"/>
      <c r="AH210" s="144"/>
      <c r="AI210" s="131">
        <f t="shared" si="31"/>
        <v>7</v>
      </c>
      <c r="AJ210" s="132" t="str">
        <f t="shared" si="32"/>
        <v>TN</v>
      </c>
      <c r="AK210" s="133"/>
      <c r="AL210" s="134" t="str">
        <f t="shared" si="26"/>
        <v>TN</v>
      </c>
      <c r="AM210" s="119">
        <v>279</v>
      </c>
      <c r="AN210" s="135">
        <f t="shared" si="27"/>
        <v>1</v>
      </c>
      <c r="AO210" s="135" t="str">
        <f t="shared" si="28"/>
        <v>117</v>
      </c>
      <c r="AP210" s="135" t="str">
        <f t="shared" si="29"/>
        <v>11</v>
      </c>
      <c r="AQ210" s="135" t="str">
        <f t="shared" si="30"/>
        <v>1</v>
      </c>
      <c r="AR210" s="146"/>
      <c r="AS210" s="137">
        <v>3</v>
      </c>
      <c r="AT210" s="145"/>
      <c r="AU210" s="145"/>
    </row>
    <row r="211" spans="1:76" s="4" customFormat="1" ht="21.95" customHeight="1" x14ac:dyDescent="0.25">
      <c r="A211" s="43">
        <v>34</v>
      </c>
      <c r="B211" s="44">
        <v>16</v>
      </c>
      <c r="C211" s="50" t="s">
        <v>1566</v>
      </c>
      <c r="D211" s="119">
        <f>IF(AND(AS211=AS210,AL211=AL210),IF(AL211="TN",IF(AS210=3,IF(D210&lt;'Phan phong'!$I$9,D210+1,1),IF(D210&lt;'Phan phong'!$I$10,D210+1,1)),IF(AS210=3,IF(D210&lt;'Phan phong'!$P$9,D210+1,1),IF(D210&lt;'Phan phong'!$P$10,D210+1,1))),1)</f>
        <v>29</v>
      </c>
      <c r="E211" s="120">
        <v>290209</v>
      </c>
      <c r="F211" s="121" t="s">
        <v>332</v>
      </c>
      <c r="G211" s="150" t="s">
        <v>398</v>
      </c>
      <c r="H211" s="151" t="s">
        <v>269</v>
      </c>
      <c r="I211" s="124"/>
      <c r="J211" s="124"/>
      <c r="K211" s="124"/>
      <c r="L211" s="124"/>
      <c r="M211" s="124"/>
      <c r="N211" s="124"/>
      <c r="O211" s="124"/>
      <c r="P211" s="124"/>
      <c r="Q211" s="142"/>
      <c r="R211" s="152"/>
      <c r="S211" s="124"/>
      <c r="T211" s="124"/>
      <c r="U211" s="124"/>
      <c r="V211" s="124"/>
      <c r="W211" s="124"/>
      <c r="X211" s="124"/>
      <c r="Y211" s="124"/>
      <c r="Z211" s="124"/>
      <c r="AA211" s="142"/>
      <c r="AB211" s="152"/>
      <c r="AC211" s="127">
        <f>SUM(I211,K211,M211,O211)</f>
        <v>0</v>
      </c>
      <c r="AD211" s="128" t="s">
        <v>1</v>
      </c>
      <c r="AE211" s="128" t="s">
        <v>163</v>
      </c>
      <c r="AF211" s="129"/>
      <c r="AG211" s="129"/>
      <c r="AH211" s="130"/>
      <c r="AI211" s="131">
        <f t="shared" si="31"/>
        <v>7</v>
      </c>
      <c r="AJ211" s="132" t="str">
        <f t="shared" si="32"/>
        <v>TN</v>
      </c>
      <c r="AK211" s="133"/>
      <c r="AL211" s="134" t="str">
        <f t="shared" si="26"/>
        <v>TN</v>
      </c>
      <c r="AM211" s="119">
        <v>716</v>
      </c>
      <c r="AN211" s="135">
        <f t="shared" si="27"/>
        <v>0</v>
      </c>
      <c r="AO211" s="135" t="str">
        <f t="shared" si="28"/>
        <v>101</v>
      </c>
      <c r="AP211" s="135" t="str">
        <f t="shared" si="29"/>
        <v>10</v>
      </c>
      <c r="AQ211" s="135" t="str">
        <f t="shared" si="30"/>
        <v>0</v>
      </c>
      <c r="AR211" s="136"/>
      <c r="AS211" s="137">
        <v>3</v>
      </c>
      <c r="AT211" s="161"/>
      <c r="AU211" s="137"/>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row>
    <row r="212" spans="1:76" s="4" customFormat="1" ht="21.95" customHeight="1" x14ac:dyDescent="0.2">
      <c r="A212" s="43">
        <v>6</v>
      </c>
      <c r="B212" s="44">
        <v>23</v>
      </c>
      <c r="C212" s="50" t="s">
        <v>1755</v>
      </c>
      <c r="D212" s="119">
        <f>IF(AND(AS212=AS211,AL212=AL211),IF(AL212="TN",IF(AS211=3,IF(D211&lt;'Phan phong'!$I$9,D211+1,1),IF(D211&lt;'Phan phong'!$I$10,D211+1,1)),IF(AS211=3,IF(D211&lt;'Phan phong'!$P$9,D211+1,1),IF(D211&lt;'Phan phong'!$P$10,D211+1,1))),1)</f>
        <v>30</v>
      </c>
      <c r="E212" s="138">
        <v>290210</v>
      </c>
      <c r="F212" s="121" t="s">
        <v>346</v>
      </c>
      <c r="G212" s="122" t="s">
        <v>398</v>
      </c>
      <c r="H212" s="123">
        <v>36747</v>
      </c>
      <c r="I212" s="124"/>
      <c r="J212" s="124"/>
      <c r="K212" s="124"/>
      <c r="L212" s="124"/>
      <c r="M212" s="124"/>
      <c r="N212" s="124"/>
      <c r="O212" s="124"/>
      <c r="P212" s="124"/>
      <c r="Q212" s="125"/>
      <c r="R212" s="126"/>
      <c r="S212" s="124"/>
      <c r="T212" s="124"/>
      <c r="U212" s="124"/>
      <c r="V212" s="124"/>
      <c r="W212" s="124"/>
      <c r="X212" s="124"/>
      <c r="Y212" s="124"/>
      <c r="Z212" s="124"/>
      <c r="AA212" s="125"/>
      <c r="AB212" s="126"/>
      <c r="AC212" s="127">
        <f>SUM(I212,K212,M212,O212,Q212)</f>
        <v>0</v>
      </c>
      <c r="AD212" s="128" t="s">
        <v>5</v>
      </c>
      <c r="AE212" s="128" t="s">
        <v>272</v>
      </c>
      <c r="AF212" s="177"/>
      <c r="AG212" s="177"/>
      <c r="AH212" s="171"/>
      <c r="AI212" s="131">
        <f t="shared" si="31"/>
        <v>7</v>
      </c>
      <c r="AJ212" s="132" t="str">
        <f t="shared" si="32"/>
        <v>XH</v>
      </c>
      <c r="AK212" s="133" t="s">
        <v>163</v>
      </c>
      <c r="AL212" s="134" t="str">
        <f t="shared" si="26"/>
        <v>TN</v>
      </c>
      <c r="AM212" s="119">
        <v>905</v>
      </c>
      <c r="AN212" s="135">
        <f t="shared" si="27"/>
        <v>0</v>
      </c>
      <c r="AO212" s="135" t="str">
        <f t="shared" si="28"/>
        <v>105</v>
      </c>
      <c r="AP212" s="135" t="str">
        <f t="shared" si="29"/>
        <v>10</v>
      </c>
      <c r="AQ212" s="135" t="str">
        <f t="shared" si="30"/>
        <v>0</v>
      </c>
      <c r="AR212" s="146"/>
      <c r="AS212" s="137">
        <v>3</v>
      </c>
      <c r="AT212" s="162"/>
      <c r="AU212" s="161"/>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c r="BV212" s="18"/>
      <c r="BW212" s="18"/>
      <c r="BX212" s="18"/>
    </row>
    <row r="213" spans="1:76" s="4" customFormat="1" ht="21.95" customHeight="1" x14ac:dyDescent="0.25">
      <c r="A213" s="42"/>
      <c r="B213" s="43"/>
      <c r="C213" s="50" t="s">
        <v>1626</v>
      </c>
      <c r="D213" s="119">
        <f>IF(AND(AS213=AS212,AL213=AL212),IF(AL213="TN",IF(AS212=3,IF(D212&lt;'Phan phong'!$I$9,D212+1,1),IF(D212&lt;'Phan phong'!$I$10,D212+1,1)),IF(AS212=3,IF(D212&lt;'Phan phong'!$P$9,D212+1,1),IF(D212&lt;'Phan phong'!$P$10,D212+1,1))),1)</f>
        <v>1</v>
      </c>
      <c r="E213" s="120">
        <v>290211</v>
      </c>
      <c r="F213" s="121" t="s">
        <v>541</v>
      </c>
      <c r="G213" s="150" t="s">
        <v>398</v>
      </c>
      <c r="H213" s="151"/>
      <c r="I213" s="142"/>
      <c r="J213" s="142"/>
      <c r="K213" s="124"/>
      <c r="L213" s="124"/>
      <c r="M213" s="124"/>
      <c r="N213" s="124"/>
      <c r="O213" s="124"/>
      <c r="P213" s="124"/>
      <c r="Q213" s="142"/>
      <c r="R213" s="152"/>
      <c r="S213" s="142"/>
      <c r="T213" s="142"/>
      <c r="U213" s="124"/>
      <c r="V213" s="124"/>
      <c r="W213" s="124"/>
      <c r="X213" s="124"/>
      <c r="Y213" s="124"/>
      <c r="Z213" s="124"/>
      <c r="AA213" s="142"/>
      <c r="AB213" s="152"/>
      <c r="AC213" s="127"/>
      <c r="AD213" s="128" t="s">
        <v>2</v>
      </c>
      <c r="AE213" s="128" t="s">
        <v>163</v>
      </c>
      <c r="AF213" s="129"/>
      <c r="AG213" s="129"/>
      <c r="AH213" s="153"/>
      <c r="AI213" s="131">
        <f t="shared" si="31"/>
        <v>8</v>
      </c>
      <c r="AJ213" s="132" t="str">
        <f t="shared" si="32"/>
        <v>TN</v>
      </c>
      <c r="AK213" s="154"/>
      <c r="AL213" s="134" t="str">
        <f t="shared" si="26"/>
        <v>TN</v>
      </c>
      <c r="AM213" s="119">
        <v>776</v>
      </c>
      <c r="AN213" s="135">
        <f t="shared" si="27"/>
        <v>0</v>
      </c>
      <c r="AO213" s="135" t="str">
        <f t="shared" si="28"/>
        <v>102</v>
      </c>
      <c r="AP213" s="135" t="str">
        <f t="shared" si="29"/>
        <v>10</v>
      </c>
      <c r="AQ213" s="135" t="str">
        <f t="shared" si="30"/>
        <v>0</v>
      </c>
      <c r="AR213" s="155"/>
      <c r="AS213" s="137">
        <v>3</v>
      </c>
      <c r="AT213" s="156"/>
      <c r="AU213" s="145"/>
    </row>
    <row r="214" spans="1:76" s="4" customFormat="1" ht="21.95" customHeight="1" x14ac:dyDescent="0.25">
      <c r="A214" s="43">
        <v>7</v>
      </c>
      <c r="B214" s="43">
        <v>7</v>
      </c>
      <c r="C214" s="15" t="s">
        <v>956</v>
      </c>
      <c r="D214" s="119">
        <f>IF(AND(AS214=AS213,AL214=AL213),IF(AL214="TN",IF(AS213=3,IF(D213&lt;'Phan phong'!$I$9,D213+1,1),IF(D213&lt;'Phan phong'!$I$10,D213+1,1)),IF(AS213=3,IF(D213&lt;'Phan phong'!$P$9,D213+1,1),IF(D213&lt;'Phan phong'!$P$10,D213+1,1))),1)</f>
        <v>2</v>
      </c>
      <c r="E214" s="138">
        <v>290212</v>
      </c>
      <c r="F214" s="121" t="s">
        <v>397</v>
      </c>
      <c r="G214" s="150" t="s">
        <v>398</v>
      </c>
      <c r="H214" s="163" t="s">
        <v>715</v>
      </c>
      <c r="I214" s="142"/>
      <c r="J214" s="142"/>
      <c r="K214" s="124"/>
      <c r="L214" s="124"/>
      <c r="M214" s="124"/>
      <c r="N214" s="124"/>
      <c r="O214" s="124"/>
      <c r="P214" s="124"/>
      <c r="Q214" s="142"/>
      <c r="R214" s="126"/>
      <c r="S214" s="142"/>
      <c r="T214" s="142"/>
      <c r="U214" s="124"/>
      <c r="V214" s="124"/>
      <c r="W214" s="124"/>
      <c r="X214" s="124"/>
      <c r="Y214" s="124"/>
      <c r="Z214" s="124"/>
      <c r="AA214" s="142"/>
      <c r="AB214" s="126"/>
      <c r="AC214" s="127">
        <f>SUM(I214,K214,M214,O214,Q214)</f>
        <v>0</v>
      </c>
      <c r="AD214" s="143" t="s">
        <v>16</v>
      </c>
      <c r="AE214" s="143" t="s">
        <v>162</v>
      </c>
      <c r="AF214" s="129"/>
      <c r="AG214" s="129"/>
      <c r="AH214" s="144"/>
      <c r="AI214" s="131">
        <f t="shared" si="31"/>
        <v>8</v>
      </c>
      <c r="AJ214" s="132" t="str">
        <f t="shared" si="32"/>
        <v>TN</v>
      </c>
      <c r="AK214" s="133"/>
      <c r="AL214" s="134" t="str">
        <f t="shared" si="26"/>
        <v>TN</v>
      </c>
      <c r="AM214" s="119">
        <v>280</v>
      </c>
      <c r="AN214" s="135">
        <f t="shared" si="27"/>
        <v>1</v>
      </c>
      <c r="AO214" s="135" t="str">
        <f t="shared" si="28"/>
        <v>117</v>
      </c>
      <c r="AP214" s="135" t="str">
        <f t="shared" si="29"/>
        <v>11</v>
      </c>
      <c r="AQ214" s="135" t="str">
        <f t="shared" si="30"/>
        <v>1</v>
      </c>
      <c r="AR214" s="136"/>
      <c r="AS214" s="137">
        <v>3</v>
      </c>
      <c r="AT214" s="145"/>
      <c r="AU214" s="145"/>
    </row>
    <row r="215" spans="1:76" s="4" customFormat="1" ht="21.95" customHeight="1" x14ac:dyDescent="0.2">
      <c r="A215" s="43">
        <v>22</v>
      </c>
      <c r="B215" s="43">
        <v>41</v>
      </c>
      <c r="C215" s="15" t="s">
        <v>1054</v>
      </c>
      <c r="D215" s="119">
        <f>IF(AND(AS215=AS214,AL215=AL214),IF(AL215="TN",IF(AS214=3,IF(D214&lt;'Phan phong'!$I$9,D214+1,1),IF(D214&lt;'Phan phong'!$I$10,D214+1,1)),IF(AS214=3,IF(D214&lt;'Phan phong'!$P$9,D214+1,1),IF(D214&lt;'Phan phong'!$P$10,D214+1,1))),1)</f>
        <v>3</v>
      </c>
      <c r="E215" s="120">
        <v>290213</v>
      </c>
      <c r="F215" s="121" t="s">
        <v>503</v>
      </c>
      <c r="G215" s="150" t="s">
        <v>391</v>
      </c>
      <c r="H215" s="163" t="s">
        <v>797</v>
      </c>
      <c r="I215" s="142"/>
      <c r="J215" s="142"/>
      <c r="K215" s="124"/>
      <c r="L215" s="124"/>
      <c r="M215" s="124"/>
      <c r="N215" s="124"/>
      <c r="O215" s="124"/>
      <c r="P215" s="124"/>
      <c r="Q215" s="142"/>
      <c r="R215" s="126"/>
      <c r="S215" s="142"/>
      <c r="T215" s="142"/>
      <c r="U215" s="124"/>
      <c r="V215" s="124"/>
      <c r="W215" s="124"/>
      <c r="X215" s="124"/>
      <c r="Y215" s="124"/>
      <c r="Z215" s="124"/>
      <c r="AA215" s="142"/>
      <c r="AB215" s="126"/>
      <c r="AC215" s="127">
        <f>SUM(I215,K215,M215,O215,Q215)</f>
        <v>0</v>
      </c>
      <c r="AD215" s="143" t="s">
        <v>13</v>
      </c>
      <c r="AE215" s="143" t="s">
        <v>304</v>
      </c>
      <c r="AF215" s="129"/>
      <c r="AG215" s="129"/>
      <c r="AH215" s="164"/>
      <c r="AI215" s="131">
        <f t="shared" si="31"/>
        <v>8</v>
      </c>
      <c r="AJ215" s="132" t="str">
        <f t="shared" si="32"/>
        <v>TN</v>
      </c>
      <c r="AK215" s="133"/>
      <c r="AL215" s="134" t="str">
        <f t="shared" si="26"/>
        <v>TN</v>
      </c>
      <c r="AM215" s="119">
        <v>107</v>
      </c>
      <c r="AN215" s="135">
        <f t="shared" si="27"/>
        <v>1</v>
      </c>
      <c r="AO215" s="135" t="str">
        <f t="shared" si="28"/>
        <v>113</v>
      </c>
      <c r="AP215" s="135" t="str">
        <f t="shared" si="29"/>
        <v>11</v>
      </c>
      <c r="AQ215" s="135" t="str">
        <f t="shared" si="30"/>
        <v>1</v>
      </c>
      <c r="AR215" s="146"/>
      <c r="AS215" s="137">
        <v>3</v>
      </c>
      <c r="AT215" s="137"/>
      <c r="AU215" s="162"/>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row>
    <row r="216" spans="1:76" s="4" customFormat="1" ht="21.95" customHeight="1" x14ac:dyDescent="0.2">
      <c r="A216" s="43">
        <v>20</v>
      </c>
      <c r="B216" s="43">
        <v>15</v>
      </c>
      <c r="C216" s="15" t="s">
        <v>1010</v>
      </c>
      <c r="D216" s="119">
        <f>IF(AND(AS216=AS215,AL216=AL215),IF(AL216="TN",IF(AS215=3,IF(D215&lt;'Phan phong'!$I$9,D215+1,1),IF(D215&lt;'Phan phong'!$I$10,D215+1,1)),IF(AS215=3,IF(D215&lt;'Phan phong'!$P$9,D215+1,1),IF(D215&lt;'Phan phong'!$P$10,D215+1,1))),1)</f>
        <v>4</v>
      </c>
      <c r="E216" s="138">
        <v>290214</v>
      </c>
      <c r="F216" s="121" t="s">
        <v>460</v>
      </c>
      <c r="G216" s="150" t="s">
        <v>391</v>
      </c>
      <c r="H216" s="163" t="s">
        <v>74</v>
      </c>
      <c r="I216" s="142"/>
      <c r="J216" s="142"/>
      <c r="K216" s="124"/>
      <c r="L216" s="124"/>
      <c r="M216" s="124"/>
      <c r="N216" s="124"/>
      <c r="O216" s="124"/>
      <c r="P216" s="124"/>
      <c r="Q216" s="142"/>
      <c r="R216" s="126"/>
      <c r="S216" s="142"/>
      <c r="T216" s="142"/>
      <c r="U216" s="124"/>
      <c r="V216" s="124"/>
      <c r="W216" s="124"/>
      <c r="X216" s="124"/>
      <c r="Y216" s="124"/>
      <c r="Z216" s="124"/>
      <c r="AA216" s="142"/>
      <c r="AB216" s="126"/>
      <c r="AC216" s="127">
        <f>SUM(I216,K216,M216,O216,Q216)</f>
        <v>0</v>
      </c>
      <c r="AD216" s="143" t="s">
        <v>12</v>
      </c>
      <c r="AE216" s="143" t="s">
        <v>1282</v>
      </c>
      <c r="AF216" s="129"/>
      <c r="AG216" s="129"/>
      <c r="AH216" s="144"/>
      <c r="AI216" s="131">
        <f t="shared" si="31"/>
        <v>8</v>
      </c>
      <c r="AJ216" s="132" t="str">
        <f t="shared" si="32"/>
        <v>TN</v>
      </c>
      <c r="AK216" s="133"/>
      <c r="AL216" s="134" t="str">
        <f t="shared" si="26"/>
        <v>TN</v>
      </c>
      <c r="AM216" s="119">
        <v>190</v>
      </c>
      <c r="AN216" s="135">
        <f t="shared" si="27"/>
        <v>1</v>
      </c>
      <c r="AO216" s="135" t="str">
        <f t="shared" si="28"/>
        <v>115</v>
      </c>
      <c r="AP216" s="135" t="str">
        <f t="shared" si="29"/>
        <v>11</v>
      </c>
      <c r="AQ216" s="135" t="str">
        <f t="shared" si="30"/>
        <v>1</v>
      </c>
      <c r="AR216" s="160"/>
      <c r="AS216" s="137">
        <v>3</v>
      </c>
      <c r="AT216" s="137"/>
      <c r="AU216" s="145"/>
    </row>
    <row r="217" spans="1:76" s="4" customFormat="1" ht="21.95" customHeight="1" x14ac:dyDescent="0.25">
      <c r="A217" s="43">
        <v>10</v>
      </c>
      <c r="B217" s="44">
        <v>18</v>
      </c>
      <c r="C217" s="50" t="s">
        <v>1905</v>
      </c>
      <c r="D217" s="119">
        <f>IF(AND(AS217=AS216,AL217=AL216),IF(AL217="TN",IF(AS216=3,IF(D216&lt;'Phan phong'!$I$9,D216+1,1),IF(D216&lt;'Phan phong'!$I$10,D216+1,1)),IF(AS216=3,IF(D216&lt;'Phan phong'!$P$9,D216+1,1),IF(D216&lt;'Phan phong'!$P$10,D216+1,1))),1)</f>
        <v>5</v>
      </c>
      <c r="E217" s="120">
        <v>290215</v>
      </c>
      <c r="F217" s="121" t="s">
        <v>2083</v>
      </c>
      <c r="G217" s="122" t="s">
        <v>391</v>
      </c>
      <c r="H217" s="123">
        <v>36983</v>
      </c>
      <c r="I217" s="124"/>
      <c r="J217" s="124"/>
      <c r="K217" s="124"/>
      <c r="L217" s="124"/>
      <c r="M217" s="124"/>
      <c r="N217" s="124"/>
      <c r="O217" s="124"/>
      <c r="P217" s="124"/>
      <c r="Q217" s="125"/>
      <c r="R217" s="126"/>
      <c r="S217" s="124"/>
      <c r="T217" s="124"/>
      <c r="U217" s="124"/>
      <c r="V217" s="124"/>
      <c r="W217" s="124"/>
      <c r="X217" s="124"/>
      <c r="Y217" s="124"/>
      <c r="Z217" s="124"/>
      <c r="AA217" s="125"/>
      <c r="AB217" s="126"/>
      <c r="AC217" s="127">
        <f>SUM(I217,K217,M217,O217)</f>
        <v>0</v>
      </c>
      <c r="AD217" s="128" t="s">
        <v>9</v>
      </c>
      <c r="AE217" s="128" t="s">
        <v>272</v>
      </c>
      <c r="AF217" s="129"/>
      <c r="AG217" s="129"/>
      <c r="AH217" s="130"/>
      <c r="AI217" s="131">
        <f t="shared" si="31"/>
        <v>8</v>
      </c>
      <c r="AJ217" s="132" t="str">
        <f t="shared" si="32"/>
        <v>XH</v>
      </c>
      <c r="AK217" s="133" t="s">
        <v>163</v>
      </c>
      <c r="AL217" s="134" t="str">
        <f t="shared" si="26"/>
        <v>TN</v>
      </c>
      <c r="AM217" s="119">
        <v>1061</v>
      </c>
      <c r="AN217" s="135">
        <f t="shared" si="27"/>
        <v>0</v>
      </c>
      <c r="AO217" s="135" t="str">
        <f t="shared" si="28"/>
        <v>108</v>
      </c>
      <c r="AP217" s="135" t="str">
        <f t="shared" si="29"/>
        <v>10</v>
      </c>
      <c r="AQ217" s="135" t="str">
        <f t="shared" si="30"/>
        <v>0</v>
      </c>
      <c r="AR217" s="136"/>
      <c r="AS217" s="137">
        <v>3</v>
      </c>
      <c r="AT217" s="161"/>
      <c r="AU217" s="161"/>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row>
    <row r="218" spans="1:76" s="4" customFormat="1" ht="21.95" customHeight="1" x14ac:dyDescent="0.25">
      <c r="A218" s="43">
        <v>29</v>
      </c>
      <c r="B218" s="44">
        <v>2</v>
      </c>
      <c r="C218" s="50" t="s">
        <v>1889</v>
      </c>
      <c r="D218" s="119">
        <f>IF(AND(AS218=AS217,AL218=AL217),IF(AL218="TN",IF(AS217=3,IF(D217&lt;'Phan phong'!$I$9,D217+1,1),IF(D217&lt;'Phan phong'!$I$10,D217+1,1)),IF(AS217=3,IF(D217&lt;'Phan phong'!$P$9,D217+1,1),IF(D217&lt;'Phan phong'!$P$10,D217+1,1))),1)</f>
        <v>6</v>
      </c>
      <c r="E218" s="138">
        <v>290216</v>
      </c>
      <c r="F218" s="121" t="s">
        <v>384</v>
      </c>
      <c r="G218" s="122" t="s">
        <v>391</v>
      </c>
      <c r="H218" s="123">
        <v>36994</v>
      </c>
      <c r="I218" s="124"/>
      <c r="J218" s="124"/>
      <c r="K218" s="124"/>
      <c r="L218" s="124"/>
      <c r="M218" s="124"/>
      <c r="N218" s="124"/>
      <c r="O218" s="124"/>
      <c r="P218" s="124"/>
      <c r="Q218" s="125"/>
      <c r="R218" s="126"/>
      <c r="S218" s="124"/>
      <c r="T218" s="124"/>
      <c r="U218" s="124"/>
      <c r="V218" s="124"/>
      <c r="W218" s="124"/>
      <c r="X218" s="124"/>
      <c r="Y218" s="124"/>
      <c r="Z218" s="124"/>
      <c r="AA218" s="125"/>
      <c r="AB218" s="126"/>
      <c r="AC218" s="127">
        <f>SUM(I218,K218,M218,O218)</f>
        <v>0</v>
      </c>
      <c r="AD218" s="128" t="s">
        <v>9</v>
      </c>
      <c r="AE218" s="128" t="s">
        <v>163</v>
      </c>
      <c r="AF218" s="129"/>
      <c r="AG218" s="129"/>
      <c r="AH218" s="130"/>
      <c r="AI218" s="131">
        <f t="shared" si="31"/>
        <v>8</v>
      </c>
      <c r="AJ218" s="132" t="str">
        <f t="shared" si="32"/>
        <v>TN</v>
      </c>
      <c r="AK218" s="133"/>
      <c r="AL218" s="134" t="str">
        <f t="shared" si="26"/>
        <v>TN</v>
      </c>
      <c r="AM218" s="119">
        <v>1045</v>
      </c>
      <c r="AN218" s="135">
        <f t="shared" si="27"/>
        <v>0</v>
      </c>
      <c r="AO218" s="135" t="str">
        <f t="shared" si="28"/>
        <v>108</v>
      </c>
      <c r="AP218" s="135" t="str">
        <f t="shared" si="29"/>
        <v>10</v>
      </c>
      <c r="AQ218" s="135" t="str">
        <f t="shared" si="30"/>
        <v>0</v>
      </c>
      <c r="AR218" s="136"/>
      <c r="AS218" s="137">
        <v>3</v>
      </c>
      <c r="AT218" s="161"/>
      <c r="AU218" s="161"/>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row>
    <row r="219" spans="1:76" s="4" customFormat="1" ht="21.95" customHeight="1" x14ac:dyDescent="0.25">
      <c r="A219" s="43">
        <v>25</v>
      </c>
      <c r="B219" s="43">
        <v>25</v>
      </c>
      <c r="C219" s="15" t="s">
        <v>952</v>
      </c>
      <c r="D219" s="119">
        <f>IF(AND(AS219=AS218,AL219=AL218),IF(AL219="TN",IF(AS218=3,IF(D218&lt;'Phan phong'!$I$9,D218+1,1),IF(D218&lt;'Phan phong'!$I$10,D218+1,1)),IF(AS218=3,IF(D218&lt;'Phan phong'!$P$9,D218+1,1),IF(D218&lt;'Phan phong'!$P$10,D218+1,1))),1)</f>
        <v>7</v>
      </c>
      <c r="E219" s="120">
        <v>290217</v>
      </c>
      <c r="F219" s="121" t="s">
        <v>348</v>
      </c>
      <c r="G219" s="150" t="s">
        <v>391</v>
      </c>
      <c r="H219" s="163" t="s">
        <v>711</v>
      </c>
      <c r="I219" s="142"/>
      <c r="J219" s="142"/>
      <c r="K219" s="124"/>
      <c r="L219" s="124"/>
      <c r="M219" s="124"/>
      <c r="N219" s="124"/>
      <c r="O219" s="124"/>
      <c r="P219" s="124"/>
      <c r="Q219" s="142"/>
      <c r="R219" s="126"/>
      <c r="S219" s="142"/>
      <c r="T219" s="142"/>
      <c r="U219" s="124"/>
      <c r="V219" s="124"/>
      <c r="W219" s="124"/>
      <c r="X219" s="124"/>
      <c r="Y219" s="124"/>
      <c r="Z219" s="124"/>
      <c r="AA219" s="142"/>
      <c r="AB219" s="126"/>
      <c r="AC219" s="127">
        <f>SUM(I219,K219,M219,O219,Q219)</f>
        <v>0</v>
      </c>
      <c r="AD219" s="143" t="s">
        <v>15</v>
      </c>
      <c r="AE219" s="143" t="s">
        <v>166</v>
      </c>
      <c r="AF219" s="129"/>
      <c r="AG219" s="129"/>
      <c r="AH219" s="144"/>
      <c r="AI219" s="131">
        <f t="shared" si="31"/>
        <v>8</v>
      </c>
      <c r="AJ219" s="132" t="str">
        <f t="shared" si="32"/>
        <v>TN</v>
      </c>
      <c r="AK219" s="133"/>
      <c r="AL219" s="134" t="str">
        <f t="shared" si="26"/>
        <v>TN</v>
      </c>
      <c r="AM219" s="119">
        <v>232</v>
      </c>
      <c r="AN219" s="135">
        <f t="shared" si="27"/>
        <v>1</v>
      </c>
      <c r="AO219" s="135" t="str">
        <f t="shared" si="28"/>
        <v>116</v>
      </c>
      <c r="AP219" s="135" t="str">
        <f t="shared" si="29"/>
        <v>11</v>
      </c>
      <c r="AQ219" s="135" t="str">
        <f t="shared" si="30"/>
        <v>1</v>
      </c>
      <c r="AR219" s="136"/>
      <c r="AS219" s="137">
        <v>3</v>
      </c>
      <c r="AT219" s="145"/>
      <c r="AU219" s="145"/>
    </row>
    <row r="220" spans="1:76" s="4" customFormat="1" ht="21.95" customHeight="1" x14ac:dyDescent="0.25">
      <c r="A220" s="43">
        <v>16</v>
      </c>
      <c r="B220" s="44">
        <v>13</v>
      </c>
      <c r="C220" s="50" t="s">
        <v>1787</v>
      </c>
      <c r="D220" s="119">
        <f>IF(AND(AS220=AS219,AL220=AL219),IF(AL220="TN",IF(AS219=3,IF(D219&lt;'Phan phong'!$I$9,D219+1,1),IF(D219&lt;'Phan phong'!$I$10,D219+1,1)),IF(AS219=3,IF(D219&lt;'Phan phong'!$P$9,D219+1,1),IF(D219&lt;'Phan phong'!$P$10,D219+1,1))),1)</f>
        <v>8</v>
      </c>
      <c r="E220" s="138">
        <v>290218</v>
      </c>
      <c r="F220" s="121" t="s">
        <v>501</v>
      </c>
      <c r="G220" s="122" t="s">
        <v>391</v>
      </c>
      <c r="H220" s="123">
        <v>37083</v>
      </c>
      <c r="I220" s="124"/>
      <c r="J220" s="124"/>
      <c r="K220" s="124"/>
      <c r="L220" s="124"/>
      <c r="M220" s="124"/>
      <c r="N220" s="124"/>
      <c r="O220" s="124"/>
      <c r="P220" s="124"/>
      <c r="Q220" s="125"/>
      <c r="R220" s="126"/>
      <c r="S220" s="124"/>
      <c r="T220" s="124"/>
      <c r="U220" s="124"/>
      <c r="V220" s="124"/>
      <c r="W220" s="124"/>
      <c r="X220" s="124"/>
      <c r="Y220" s="124"/>
      <c r="Z220" s="124"/>
      <c r="AA220" s="125"/>
      <c r="AB220" s="126"/>
      <c r="AC220" s="127">
        <f>SUM(I220,K220,M220,O220)</f>
        <v>0</v>
      </c>
      <c r="AD220" s="128" t="s">
        <v>7</v>
      </c>
      <c r="AE220" s="128" t="s">
        <v>163</v>
      </c>
      <c r="AF220" s="129"/>
      <c r="AG220" s="129"/>
      <c r="AH220" s="130"/>
      <c r="AI220" s="131">
        <f t="shared" si="31"/>
        <v>8</v>
      </c>
      <c r="AJ220" s="132" t="str">
        <f t="shared" si="32"/>
        <v>TN</v>
      </c>
      <c r="AK220" s="133"/>
      <c r="AL220" s="134" t="str">
        <f t="shared" si="26"/>
        <v>TN</v>
      </c>
      <c r="AM220" s="119">
        <v>938</v>
      </c>
      <c r="AN220" s="135">
        <f t="shared" si="27"/>
        <v>0</v>
      </c>
      <c r="AO220" s="135" t="str">
        <f t="shared" si="28"/>
        <v>106</v>
      </c>
      <c r="AP220" s="135" t="str">
        <f t="shared" si="29"/>
        <v>10</v>
      </c>
      <c r="AQ220" s="135" t="str">
        <f t="shared" si="30"/>
        <v>0</v>
      </c>
      <c r="AR220" s="136"/>
      <c r="AS220" s="137">
        <v>3</v>
      </c>
      <c r="AT220" s="137"/>
      <c r="AU220" s="161"/>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row>
    <row r="221" spans="1:76" s="4" customFormat="1" ht="21.95" customHeight="1" x14ac:dyDescent="0.25">
      <c r="A221" s="42"/>
      <c r="B221" s="43"/>
      <c r="C221" s="50" t="s">
        <v>1603</v>
      </c>
      <c r="D221" s="119">
        <f>IF(AND(AS221=AS220,AL221=AL220),IF(AL221="TN",IF(AS220=3,IF(D220&lt;'Phan phong'!$I$9,D220+1,1),IF(D220&lt;'Phan phong'!$I$10,D220+1,1)),IF(AS220=3,IF(D220&lt;'Phan phong'!$P$9,D220+1,1),IF(D220&lt;'Phan phong'!$P$10,D220+1,1))),1)</f>
        <v>9</v>
      </c>
      <c r="E221" s="120">
        <v>290219</v>
      </c>
      <c r="F221" s="121" t="s">
        <v>1974</v>
      </c>
      <c r="G221" s="150" t="s">
        <v>492</v>
      </c>
      <c r="H221" s="151"/>
      <c r="I221" s="142"/>
      <c r="J221" s="142"/>
      <c r="K221" s="124"/>
      <c r="L221" s="124"/>
      <c r="M221" s="124"/>
      <c r="N221" s="124"/>
      <c r="O221" s="124"/>
      <c r="P221" s="124"/>
      <c r="Q221" s="142"/>
      <c r="R221" s="152"/>
      <c r="S221" s="142"/>
      <c r="T221" s="142"/>
      <c r="U221" s="124"/>
      <c r="V221" s="124"/>
      <c r="W221" s="124"/>
      <c r="X221" s="124"/>
      <c r="Y221" s="124"/>
      <c r="Z221" s="124"/>
      <c r="AA221" s="142"/>
      <c r="AB221" s="152"/>
      <c r="AC221" s="127"/>
      <c r="AD221" s="128" t="s">
        <v>1</v>
      </c>
      <c r="AE221" s="128" t="s">
        <v>163</v>
      </c>
      <c r="AF221" s="129"/>
      <c r="AG221" s="129"/>
      <c r="AH221" s="153"/>
      <c r="AI221" s="131">
        <f t="shared" si="31"/>
        <v>8</v>
      </c>
      <c r="AJ221" s="132" t="str">
        <f t="shared" si="32"/>
        <v>TN</v>
      </c>
      <c r="AK221" s="154"/>
      <c r="AL221" s="134" t="str">
        <f t="shared" si="26"/>
        <v>TN</v>
      </c>
      <c r="AM221" s="119">
        <v>753</v>
      </c>
      <c r="AN221" s="135">
        <f t="shared" si="27"/>
        <v>0</v>
      </c>
      <c r="AO221" s="135" t="str">
        <f t="shared" si="28"/>
        <v>101</v>
      </c>
      <c r="AP221" s="135" t="str">
        <f t="shared" si="29"/>
        <v>10</v>
      </c>
      <c r="AQ221" s="135" t="str">
        <f t="shared" si="30"/>
        <v>0</v>
      </c>
      <c r="AR221" s="155"/>
      <c r="AS221" s="137">
        <v>3</v>
      </c>
      <c r="AT221" s="156"/>
      <c r="AU221" s="145"/>
    </row>
    <row r="222" spans="1:76" s="4" customFormat="1" ht="21.95" customHeight="1" x14ac:dyDescent="0.2">
      <c r="A222" s="42">
        <v>9</v>
      </c>
      <c r="B222" s="43">
        <v>48</v>
      </c>
      <c r="C222" s="50" t="s">
        <v>1561</v>
      </c>
      <c r="D222" s="119">
        <f>IF(AND(AS222=AS221,AL222=AL221),IF(AL222="TN",IF(AS221=3,IF(D221&lt;'Phan phong'!$I$9,D221+1,1),IF(D221&lt;'Phan phong'!$I$10,D221+1,1)),IF(AS221=3,IF(D221&lt;'Phan phong'!$P$9,D221+1,1),IF(D221&lt;'Phan phong'!$P$10,D221+1,1))),1)</f>
        <v>10</v>
      </c>
      <c r="E222" s="138">
        <v>290220</v>
      </c>
      <c r="F222" s="121" t="s">
        <v>613</v>
      </c>
      <c r="G222" s="150" t="s">
        <v>492</v>
      </c>
      <c r="H222" s="151" t="s">
        <v>884</v>
      </c>
      <c r="I222" s="142"/>
      <c r="J222" s="142"/>
      <c r="K222" s="124"/>
      <c r="L222" s="124"/>
      <c r="M222" s="124"/>
      <c r="N222" s="124"/>
      <c r="O222" s="124"/>
      <c r="P222" s="124"/>
      <c r="Q222" s="142"/>
      <c r="R222" s="126"/>
      <c r="S222" s="142"/>
      <c r="T222" s="142"/>
      <c r="U222" s="124"/>
      <c r="V222" s="124"/>
      <c r="W222" s="124"/>
      <c r="X222" s="124"/>
      <c r="Y222" s="124"/>
      <c r="Z222" s="124"/>
      <c r="AA222" s="142"/>
      <c r="AB222" s="126"/>
      <c r="AC222" s="127">
        <f>SUM(I222,K222,M222,O222)</f>
        <v>0</v>
      </c>
      <c r="AD222" s="128" t="s">
        <v>1</v>
      </c>
      <c r="AE222" s="128" t="s">
        <v>163</v>
      </c>
      <c r="AF222" s="129"/>
      <c r="AG222" s="129"/>
      <c r="AH222" s="171"/>
      <c r="AI222" s="131">
        <f t="shared" si="31"/>
        <v>8</v>
      </c>
      <c r="AJ222" s="132" t="str">
        <f t="shared" si="32"/>
        <v>TN</v>
      </c>
      <c r="AK222" s="133"/>
      <c r="AL222" s="134" t="str">
        <f t="shared" si="26"/>
        <v>TN</v>
      </c>
      <c r="AM222" s="119">
        <v>711</v>
      </c>
      <c r="AN222" s="135">
        <f t="shared" si="27"/>
        <v>0</v>
      </c>
      <c r="AO222" s="135" t="str">
        <f t="shared" si="28"/>
        <v>101</v>
      </c>
      <c r="AP222" s="135" t="str">
        <f t="shared" si="29"/>
        <v>10</v>
      </c>
      <c r="AQ222" s="135" t="str">
        <f t="shared" si="30"/>
        <v>0</v>
      </c>
      <c r="AR222" s="146"/>
      <c r="AS222" s="137">
        <v>3</v>
      </c>
      <c r="AT222" s="145"/>
      <c r="AU222" s="145"/>
    </row>
    <row r="223" spans="1:76" s="4" customFormat="1" ht="21.95" customHeight="1" x14ac:dyDescent="0.25">
      <c r="A223" s="42"/>
      <c r="B223" s="43"/>
      <c r="C223" s="50" t="s">
        <v>1648</v>
      </c>
      <c r="D223" s="119">
        <f>IF(AND(AS223=AS222,AL223=AL222),IF(AL223="TN",IF(AS222=3,IF(D222&lt;'Phan phong'!$I$9,D222+1,1),IF(D222&lt;'Phan phong'!$I$10,D222+1,1)),IF(AS222=3,IF(D222&lt;'Phan phong'!$P$9,D222+1,1),IF(D222&lt;'Phan phong'!$P$10,D222+1,1))),1)</f>
        <v>11</v>
      </c>
      <c r="E223" s="120">
        <v>290221</v>
      </c>
      <c r="F223" s="121" t="s">
        <v>424</v>
      </c>
      <c r="G223" s="150" t="s">
        <v>492</v>
      </c>
      <c r="H223" s="151"/>
      <c r="I223" s="142"/>
      <c r="J223" s="142"/>
      <c r="K223" s="124"/>
      <c r="L223" s="124"/>
      <c r="M223" s="124"/>
      <c r="N223" s="124"/>
      <c r="O223" s="124"/>
      <c r="P223" s="124"/>
      <c r="Q223" s="142"/>
      <c r="R223" s="152"/>
      <c r="S223" s="142"/>
      <c r="T223" s="142"/>
      <c r="U223" s="124"/>
      <c r="V223" s="124"/>
      <c r="W223" s="124"/>
      <c r="X223" s="124"/>
      <c r="Y223" s="124"/>
      <c r="Z223" s="124"/>
      <c r="AA223" s="142"/>
      <c r="AB223" s="152"/>
      <c r="AC223" s="127"/>
      <c r="AD223" s="128" t="s">
        <v>2</v>
      </c>
      <c r="AE223" s="128" t="s">
        <v>163</v>
      </c>
      <c r="AF223" s="129"/>
      <c r="AG223" s="129"/>
      <c r="AH223" s="153"/>
      <c r="AI223" s="131">
        <f t="shared" si="31"/>
        <v>8</v>
      </c>
      <c r="AJ223" s="132" t="str">
        <f t="shared" si="32"/>
        <v>TN</v>
      </c>
      <c r="AK223" s="154"/>
      <c r="AL223" s="134" t="str">
        <f t="shared" si="26"/>
        <v>TN</v>
      </c>
      <c r="AM223" s="119">
        <v>798</v>
      </c>
      <c r="AN223" s="135">
        <f t="shared" si="27"/>
        <v>0</v>
      </c>
      <c r="AO223" s="135" t="str">
        <f t="shared" si="28"/>
        <v>102</v>
      </c>
      <c r="AP223" s="135" t="str">
        <f t="shared" si="29"/>
        <v>10</v>
      </c>
      <c r="AQ223" s="135" t="str">
        <f t="shared" si="30"/>
        <v>0</v>
      </c>
      <c r="AR223" s="155"/>
      <c r="AS223" s="137">
        <v>3</v>
      </c>
      <c r="AT223" s="156"/>
      <c r="AU223" s="145"/>
    </row>
    <row r="224" spans="1:76" s="4" customFormat="1" ht="21.95" customHeight="1" x14ac:dyDescent="0.2">
      <c r="A224" s="43">
        <v>23</v>
      </c>
      <c r="B224" s="43">
        <v>17</v>
      </c>
      <c r="C224" s="15" t="s">
        <v>1029</v>
      </c>
      <c r="D224" s="119">
        <f>IF(AND(AS224=AS223,AL224=AL223),IF(AL224="TN",IF(AS223=3,IF(D223&lt;'Phan phong'!$I$9,D223+1,1),IF(D223&lt;'Phan phong'!$I$10,D223+1,1)),IF(AS223=3,IF(D223&lt;'Phan phong'!$P$9,D223+1,1),IF(D223&lt;'Phan phong'!$P$10,D223+1,1))),1)</f>
        <v>12</v>
      </c>
      <c r="E224" s="138">
        <v>290222</v>
      </c>
      <c r="F224" s="121" t="s">
        <v>476</v>
      </c>
      <c r="G224" s="150" t="s">
        <v>477</v>
      </c>
      <c r="H224" s="163" t="s">
        <v>776</v>
      </c>
      <c r="I224" s="142"/>
      <c r="J224" s="142"/>
      <c r="K224" s="124"/>
      <c r="L224" s="124"/>
      <c r="M224" s="124"/>
      <c r="N224" s="124"/>
      <c r="O224" s="124"/>
      <c r="P224" s="124"/>
      <c r="Q224" s="142"/>
      <c r="R224" s="126"/>
      <c r="S224" s="142"/>
      <c r="T224" s="142"/>
      <c r="U224" s="124"/>
      <c r="V224" s="124"/>
      <c r="W224" s="124"/>
      <c r="X224" s="124"/>
      <c r="Y224" s="124"/>
      <c r="Z224" s="124"/>
      <c r="AA224" s="142"/>
      <c r="AB224" s="126"/>
      <c r="AC224" s="127">
        <f>SUM(I224,K224,M224,O224,Q224)</f>
        <v>0</v>
      </c>
      <c r="AD224" s="143" t="s">
        <v>13</v>
      </c>
      <c r="AE224" s="143" t="s">
        <v>1282</v>
      </c>
      <c r="AF224" s="129"/>
      <c r="AG224" s="129"/>
      <c r="AH224" s="144"/>
      <c r="AI224" s="131">
        <f t="shared" si="31"/>
        <v>8</v>
      </c>
      <c r="AJ224" s="132" t="str">
        <f t="shared" si="32"/>
        <v>TN</v>
      </c>
      <c r="AK224" s="133"/>
      <c r="AL224" s="134" t="str">
        <f t="shared" si="26"/>
        <v>TN</v>
      </c>
      <c r="AM224" s="119">
        <v>108</v>
      </c>
      <c r="AN224" s="135">
        <f t="shared" si="27"/>
        <v>1</v>
      </c>
      <c r="AO224" s="135" t="str">
        <f t="shared" si="28"/>
        <v>113</v>
      </c>
      <c r="AP224" s="135" t="str">
        <f t="shared" si="29"/>
        <v>11</v>
      </c>
      <c r="AQ224" s="135" t="str">
        <f t="shared" si="30"/>
        <v>1</v>
      </c>
      <c r="AR224" s="146"/>
      <c r="AS224" s="137">
        <v>3</v>
      </c>
      <c r="AT224" s="145"/>
      <c r="AU224" s="137"/>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row>
    <row r="225" spans="1:76" s="4" customFormat="1" ht="21.95" customHeight="1" x14ac:dyDescent="0.25">
      <c r="A225" s="43">
        <v>31</v>
      </c>
      <c r="B225" s="44">
        <v>30</v>
      </c>
      <c r="C225" s="50" t="s">
        <v>1958</v>
      </c>
      <c r="D225" s="119">
        <f>IF(AND(AS225=AS224,AL225=AL224),IF(AL225="TN",IF(AS224=3,IF(D224&lt;'Phan phong'!$I$9,D224+1,1),IF(D224&lt;'Phan phong'!$I$10,D224+1,1)),IF(AS224=3,IF(D224&lt;'Phan phong'!$P$9,D224+1,1),IF(D224&lt;'Phan phong'!$P$10,D224+1,1))),1)</f>
        <v>13</v>
      </c>
      <c r="E225" s="120">
        <v>290223</v>
      </c>
      <c r="F225" s="121" t="s">
        <v>2104</v>
      </c>
      <c r="G225" s="122" t="s">
        <v>3</v>
      </c>
      <c r="H225" s="123">
        <v>36996</v>
      </c>
      <c r="I225" s="124"/>
      <c r="J225" s="124"/>
      <c r="K225" s="124"/>
      <c r="L225" s="124"/>
      <c r="M225" s="124"/>
      <c r="N225" s="124"/>
      <c r="O225" s="124"/>
      <c r="P225" s="124"/>
      <c r="Q225" s="125"/>
      <c r="R225" s="126"/>
      <c r="S225" s="124"/>
      <c r="T225" s="124"/>
      <c r="U225" s="124"/>
      <c r="V225" s="124"/>
      <c r="W225" s="124"/>
      <c r="X225" s="124"/>
      <c r="Y225" s="124"/>
      <c r="Z225" s="124"/>
      <c r="AA225" s="125"/>
      <c r="AB225" s="126"/>
      <c r="AC225" s="127">
        <f>SUM(I225,K225,M225,O225)</f>
        <v>0</v>
      </c>
      <c r="AD225" s="128" t="s">
        <v>164</v>
      </c>
      <c r="AE225" s="128" t="s">
        <v>272</v>
      </c>
      <c r="AF225" s="129"/>
      <c r="AG225" s="129"/>
      <c r="AH225" s="130"/>
      <c r="AI225" s="131">
        <f t="shared" si="31"/>
        <v>8</v>
      </c>
      <c r="AJ225" s="132" t="str">
        <f t="shared" si="32"/>
        <v>XH</v>
      </c>
      <c r="AK225" s="133" t="s">
        <v>163</v>
      </c>
      <c r="AL225" s="134" t="str">
        <f t="shared" si="26"/>
        <v>TN</v>
      </c>
      <c r="AM225" s="119">
        <v>1116</v>
      </c>
      <c r="AN225" s="135">
        <f t="shared" si="27"/>
        <v>0</v>
      </c>
      <c r="AO225" s="135" t="str">
        <f t="shared" si="28"/>
        <v>109</v>
      </c>
      <c r="AP225" s="135" t="str">
        <f t="shared" si="29"/>
        <v>10</v>
      </c>
      <c r="AQ225" s="135" t="str">
        <f t="shared" si="30"/>
        <v>0</v>
      </c>
      <c r="AR225" s="136"/>
      <c r="AS225" s="137">
        <v>3</v>
      </c>
      <c r="AT225" s="137"/>
      <c r="AU225" s="161"/>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row>
    <row r="226" spans="1:76" s="4" customFormat="1" ht="21.95" customHeight="1" x14ac:dyDescent="0.2">
      <c r="A226" s="43">
        <v>37</v>
      </c>
      <c r="B226" s="43">
        <v>37</v>
      </c>
      <c r="C226" s="15" t="s">
        <v>979</v>
      </c>
      <c r="D226" s="119">
        <f>IF(AND(AS226=AS225,AL226=AL225),IF(AL226="TN",IF(AS225=3,IF(D225&lt;'Phan phong'!$I$9,D225+1,1),IF(D225&lt;'Phan phong'!$I$10,D225+1,1)),IF(AS225=3,IF(D225&lt;'Phan phong'!$P$9,D225+1,1),IF(D225&lt;'Phan phong'!$P$10,D225+1,1))),1)</f>
        <v>14</v>
      </c>
      <c r="E226" s="138">
        <v>290224</v>
      </c>
      <c r="F226" s="121" t="s">
        <v>431</v>
      </c>
      <c r="G226" s="150" t="s">
        <v>3</v>
      </c>
      <c r="H226" s="163" t="s">
        <v>735</v>
      </c>
      <c r="I226" s="142"/>
      <c r="J226" s="142"/>
      <c r="K226" s="124"/>
      <c r="L226" s="124"/>
      <c r="M226" s="124"/>
      <c r="N226" s="124"/>
      <c r="O226" s="124"/>
      <c r="P226" s="124"/>
      <c r="Q226" s="142"/>
      <c r="R226" s="126"/>
      <c r="S226" s="142"/>
      <c r="T226" s="142"/>
      <c r="U226" s="124"/>
      <c r="V226" s="124"/>
      <c r="W226" s="124"/>
      <c r="X226" s="124"/>
      <c r="Y226" s="124"/>
      <c r="Z226" s="124"/>
      <c r="AA226" s="142"/>
      <c r="AB226" s="126"/>
      <c r="AC226" s="127">
        <f>SUM(I226,K226,M226,O226,Q226)</f>
        <v>0</v>
      </c>
      <c r="AD226" s="143" t="s">
        <v>11</v>
      </c>
      <c r="AE226" s="143" t="s">
        <v>304</v>
      </c>
      <c r="AF226" s="129"/>
      <c r="AG226" s="129"/>
      <c r="AH226" s="144"/>
      <c r="AI226" s="131">
        <f t="shared" si="31"/>
        <v>8</v>
      </c>
      <c r="AJ226" s="132" t="str">
        <f t="shared" si="32"/>
        <v>TN</v>
      </c>
      <c r="AK226" s="133"/>
      <c r="AL226" s="134" t="str">
        <f t="shared" si="26"/>
        <v>TN</v>
      </c>
      <c r="AM226" s="119">
        <v>66</v>
      </c>
      <c r="AN226" s="135">
        <f t="shared" si="27"/>
        <v>1</v>
      </c>
      <c r="AO226" s="135" t="str">
        <f t="shared" si="28"/>
        <v>112</v>
      </c>
      <c r="AP226" s="135" t="str">
        <f t="shared" si="29"/>
        <v>11</v>
      </c>
      <c r="AQ226" s="135" t="str">
        <f t="shared" si="30"/>
        <v>1</v>
      </c>
      <c r="AR226" s="160"/>
      <c r="AS226" s="137">
        <v>3</v>
      </c>
      <c r="AT226" s="137"/>
      <c r="AU226" s="162"/>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row>
    <row r="227" spans="1:76" s="4" customFormat="1" ht="21.95" customHeight="1" x14ac:dyDescent="0.25">
      <c r="A227" s="43">
        <v>23</v>
      </c>
      <c r="B227" s="44">
        <v>22</v>
      </c>
      <c r="C227" s="50" t="s">
        <v>1710</v>
      </c>
      <c r="D227" s="119">
        <f>IF(AND(AS227=AS226,AL227=AL226),IF(AL227="TN",IF(AS226=3,IF(D226&lt;'Phan phong'!$I$9,D226+1,1),IF(D226&lt;'Phan phong'!$I$10,D226+1,1)),IF(AS226=3,IF(D226&lt;'Phan phong'!$P$9,D226+1,1),IF(D226&lt;'Phan phong'!$P$10,D226+1,1))),1)</f>
        <v>15</v>
      </c>
      <c r="E227" s="120">
        <v>290225</v>
      </c>
      <c r="F227" s="121" t="s">
        <v>565</v>
      </c>
      <c r="G227" s="122" t="s">
        <v>3</v>
      </c>
      <c r="H227" s="123">
        <v>37194</v>
      </c>
      <c r="I227" s="124"/>
      <c r="J227" s="124"/>
      <c r="K227" s="124"/>
      <c r="L227" s="124"/>
      <c r="M227" s="124"/>
      <c r="N227" s="124"/>
      <c r="O227" s="124"/>
      <c r="P227" s="124"/>
      <c r="Q227" s="125"/>
      <c r="R227" s="126"/>
      <c r="S227" s="124"/>
      <c r="T227" s="124"/>
      <c r="U227" s="124"/>
      <c r="V227" s="124"/>
      <c r="W227" s="124"/>
      <c r="X227" s="124"/>
      <c r="Y227" s="124"/>
      <c r="Z227" s="124"/>
      <c r="AA227" s="125"/>
      <c r="AB227" s="126"/>
      <c r="AC227" s="127">
        <f>SUM(I227,K227,M227,O227,Q227)</f>
        <v>0</v>
      </c>
      <c r="AD227" s="128" t="s">
        <v>6</v>
      </c>
      <c r="AE227" s="128" t="s">
        <v>272</v>
      </c>
      <c r="AF227" s="177"/>
      <c r="AG227" s="177"/>
      <c r="AH227" s="171"/>
      <c r="AI227" s="131">
        <f t="shared" si="31"/>
        <v>8</v>
      </c>
      <c r="AJ227" s="132" t="str">
        <f t="shared" si="32"/>
        <v>XH</v>
      </c>
      <c r="AK227" s="133" t="s">
        <v>163</v>
      </c>
      <c r="AL227" s="134" t="str">
        <f t="shared" si="26"/>
        <v>TN</v>
      </c>
      <c r="AM227" s="119">
        <v>860</v>
      </c>
      <c r="AN227" s="135">
        <f t="shared" si="27"/>
        <v>0</v>
      </c>
      <c r="AO227" s="135" t="str">
        <f t="shared" si="28"/>
        <v>104</v>
      </c>
      <c r="AP227" s="135" t="str">
        <f t="shared" si="29"/>
        <v>10</v>
      </c>
      <c r="AQ227" s="135" t="str">
        <f t="shared" si="30"/>
        <v>0</v>
      </c>
      <c r="AR227" s="136"/>
      <c r="AS227" s="137">
        <v>3</v>
      </c>
      <c r="AT227" s="137"/>
      <c r="AU227" s="161"/>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row>
    <row r="228" spans="1:76" s="4" customFormat="1" ht="21.95" customHeight="1" x14ac:dyDescent="0.25">
      <c r="A228" s="43">
        <v>24</v>
      </c>
      <c r="B228" s="43">
        <v>24</v>
      </c>
      <c r="C228" s="15" t="s">
        <v>937</v>
      </c>
      <c r="D228" s="119">
        <f>IF(AND(AS228=AS227,AL228=AL227),IF(AL228="TN",IF(AS227=3,IF(D227&lt;'Phan phong'!$I$9,D227+1,1),IF(D227&lt;'Phan phong'!$I$10,D227+1,1)),IF(AS227=3,IF(D227&lt;'Phan phong'!$P$9,D227+1,1),IF(D227&lt;'Phan phong'!$P$10,D227+1,1))),1)</f>
        <v>16</v>
      </c>
      <c r="E228" s="138">
        <v>290226</v>
      </c>
      <c r="F228" s="121" t="s">
        <v>371</v>
      </c>
      <c r="G228" s="150" t="s">
        <v>3</v>
      </c>
      <c r="H228" s="163" t="s">
        <v>698</v>
      </c>
      <c r="I228" s="142"/>
      <c r="J228" s="142"/>
      <c r="K228" s="124"/>
      <c r="L228" s="124"/>
      <c r="M228" s="124"/>
      <c r="N228" s="124"/>
      <c r="O228" s="124"/>
      <c r="P228" s="124"/>
      <c r="Q228" s="142"/>
      <c r="R228" s="152"/>
      <c r="S228" s="142"/>
      <c r="T228" s="142"/>
      <c r="U228" s="124"/>
      <c r="V228" s="124"/>
      <c r="W228" s="124"/>
      <c r="X228" s="124"/>
      <c r="Y228" s="124"/>
      <c r="Z228" s="124"/>
      <c r="AA228" s="142"/>
      <c r="AB228" s="152"/>
      <c r="AC228" s="127">
        <f>SUM(I228,K228,M228,O228,Q228)</f>
        <v>0</v>
      </c>
      <c r="AD228" s="143" t="s">
        <v>16</v>
      </c>
      <c r="AE228" s="143" t="s">
        <v>162</v>
      </c>
      <c r="AF228" s="129"/>
      <c r="AG228" s="129"/>
      <c r="AH228" s="129" t="s">
        <v>1505</v>
      </c>
      <c r="AI228" s="131">
        <f t="shared" si="31"/>
        <v>8</v>
      </c>
      <c r="AJ228" s="132" t="str">
        <f t="shared" si="32"/>
        <v>TN</v>
      </c>
      <c r="AK228" s="133"/>
      <c r="AL228" s="134" t="str">
        <f t="shared" si="26"/>
        <v>TN</v>
      </c>
      <c r="AM228" s="119">
        <v>281</v>
      </c>
      <c r="AN228" s="135">
        <f t="shared" si="27"/>
        <v>1</v>
      </c>
      <c r="AO228" s="135" t="str">
        <f t="shared" si="28"/>
        <v>117</v>
      </c>
      <c r="AP228" s="135" t="str">
        <f t="shared" si="29"/>
        <v>11</v>
      </c>
      <c r="AQ228" s="135" t="str">
        <f t="shared" si="30"/>
        <v>1</v>
      </c>
      <c r="AR228" s="136"/>
      <c r="AS228" s="137">
        <v>3</v>
      </c>
      <c r="AT228" s="161"/>
      <c r="AU228" s="137"/>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row>
    <row r="229" spans="1:76" s="4" customFormat="1" ht="21.95" customHeight="1" x14ac:dyDescent="0.25">
      <c r="A229" s="43">
        <v>21</v>
      </c>
      <c r="B229" s="44">
        <v>10</v>
      </c>
      <c r="C229" s="50" t="s">
        <v>1569</v>
      </c>
      <c r="D229" s="119">
        <f>IF(AND(AS229=AS228,AL229=AL228),IF(AL229="TN",IF(AS228=3,IF(D228&lt;'Phan phong'!$I$9,D228+1,1),IF(D228&lt;'Phan phong'!$I$10,D228+1,1)),IF(AS228=3,IF(D228&lt;'Phan phong'!$P$9,D228+1,1),IF(D228&lt;'Phan phong'!$P$10,D228+1,1))),1)</f>
        <v>17</v>
      </c>
      <c r="E229" s="120">
        <v>290227</v>
      </c>
      <c r="F229" s="121" t="s">
        <v>348</v>
      </c>
      <c r="G229" s="150" t="s">
        <v>3</v>
      </c>
      <c r="H229" s="151" t="s">
        <v>60</v>
      </c>
      <c r="I229" s="142"/>
      <c r="J229" s="142"/>
      <c r="K229" s="124"/>
      <c r="L229" s="124"/>
      <c r="M229" s="124"/>
      <c r="N229" s="124"/>
      <c r="O229" s="124"/>
      <c r="P229" s="124"/>
      <c r="Q229" s="142"/>
      <c r="R229" s="152"/>
      <c r="S229" s="142"/>
      <c r="T229" s="142"/>
      <c r="U229" s="124"/>
      <c r="V229" s="124"/>
      <c r="W229" s="124"/>
      <c r="X229" s="124"/>
      <c r="Y229" s="124"/>
      <c r="Z229" s="124"/>
      <c r="AA229" s="142"/>
      <c r="AB229" s="152"/>
      <c r="AC229" s="127">
        <f>SUM(I229,K229,M229,O229)</f>
        <v>0</v>
      </c>
      <c r="AD229" s="128" t="s">
        <v>1</v>
      </c>
      <c r="AE229" s="128" t="s">
        <v>163</v>
      </c>
      <c r="AF229" s="129"/>
      <c r="AG229" s="129"/>
      <c r="AH229" s="130"/>
      <c r="AI229" s="131">
        <f t="shared" si="31"/>
        <v>8</v>
      </c>
      <c r="AJ229" s="132" t="str">
        <f t="shared" si="32"/>
        <v>TN</v>
      </c>
      <c r="AK229" s="133"/>
      <c r="AL229" s="134" t="str">
        <f t="shared" si="26"/>
        <v>TN</v>
      </c>
      <c r="AM229" s="119">
        <v>719</v>
      </c>
      <c r="AN229" s="135">
        <f t="shared" si="27"/>
        <v>0</v>
      </c>
      <c r="AO229" s="135" t="str">
        <f t="shared" si="28"/>
        <v>101</v>
      </c>
      <c r="AP229" s="135" t="str">
        <f t="shared" si="29"/>
        <v>10</v>
      </c>
      <c r="AQ229" s="135" t="str">
        <f t="shared" si="30"/>
        <v>0</v>
      </c>
      <c r="AR229" s="136"/>
      <c r="AS229" s="137">
        <v>3</v>
      </c>
      <c r="AT229" s="161"/>
      <c r="AU229" s="137"/>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row>
    <row r="230" spans="1:76" s="4" customFormat="1" ht="21.95" customHeight="1" x14ac:dyDescent="0.2">
      <c r="A230" s="43">
        <v>17</v>
      </c>
      <c r="B230" s="43">
        <v>32</v>
      </c>
      <c r="C230" s="15" t="s">
        <v>1013</v>
      </c>
      <c r="D230" s="119">
        <f>IF(AND(AS230=AS229,AL230=AL229),IF(AL230="TN",IF(AS229=3,IF(D229&lt;'Phan phong'!$I$9,D229+1,1),IF(D229&lt;'Phan phong'!$I$10,D229+1,1)),IF(AS229=3,IF(D229&lt;'Phan phong'!$P$9,D229+1,1),IF(D229&lt;'Phan phong'!$P$10,D229+1,1))),1)</f>
        <v>18</v>
      </c>
      <c r="E230" s="138">
        <v>290228</v>
      </c>
      <c r="F230" s="121" t="s">
        <v>462</v>
      </c>
      <c r="G230" s="150" t="s">
        <v>3</v>
      </c>
      <c r="H230" s="163" t="s">
        <v>763</v>
      </c>
      <c r="I230" s="166"/>
      <c r="J230" s="166"/>
      <c r="K230" s="167"/>
      <c r="L230" s="167"/>
      <c r="M230" s="167"/>
      <c r="N230" s="167"/>
      <c r="O230" s="167"/>
      <c r="P230" s="167"/>
      <c r="Q230" s="166"/>
      <c r="R230" s="126"/>
      <c r="S230" s="166"/>
      <c r="T230" s="166"/>
      <c r="U230" s="167"/>
      <c r="V230" s="167"/>
      <c r="W230" s="167"/>
      <c r="X230" s="167"/>
      <c r="Y230" s="167"/>
      <c r="Z230" s="167"/>
      <c r="AA230" s="166"/>
      <c r="AB230" s="126"/>
      <c r="AC230" s="127">
        <f>SUM(I230,K230,M230,O230,Q230)</f>
        <v>0</v>
      </c>
      <c r="AD230" s="143" t="s">
        <v>10</v>
      </c>
      <c r="AE230" s="143" t="s">
        <v>1282</v>
      </c>
      <c r="AF230" s="129"/>
      <c r="AG230" s="129"/>
      <c r="AH230" s="144"/>
      <c r="AI230" s="131">
        <f t="shared" si="31"/>
        <v>8</v>
      </c>
      <c r="AJ230" s="132" t="str">
        <f t="shared" si="32"/>
        <v>TN</v>
      </c>
      <c r="AK230" s="133"/>
      <c r="AL230" s="134" t="str">
        <f t="shared" si="26"/>
        <v>TN</v>
      </c>
      <c r="AM230" s="119">
        <v>22</v>
      </c>
      <c r="AN230" s="135">
        <f t="shared" si="27"/>
        <v>1</v>
      </c>
      <c r="AO230" s="135" t="str">
        <f t="shared" si="28"/>
        <v>111</v>
      </c>
      <c r="AP230" s="135" t="str">
        <f t="shared" si="29"/>
        <v>11</v>
      </c>
      <c r="AQ230" s="135" t="str">
        <f t="shared" si="30"/>
        <v>1</v>
      </c>
      <c r="AR230" s="146"/>
      <c r="AS230" s="137">
        <v>3</v>
      </c>
      <c r="AT230" s="137"/>
      <c r="AU230" s="145"/>
    </row>
    <row r="231" spans="1:76" s="4" customFormat="1" ht="21.95" customHeight="1" x14ac:dyDescent="0.25">
      <c r="A231" s="43">
        <v>11</v>
      </c>
      <c r="B231" s="44">
        <v>35</v>
      </c>
      <c r="C231" s="50" t="s">
        <v>1788</v>
      </c>
      <c r="D231" s="119">
        <f>IF(AND(AS231=AS230,AL231=AL230),IF(AL231="TN",IF(AS230=3,IF(D230&lt;'Phan phong'!$I$9,D230+1,1),IF(D230&lt;'Phan phong'!$I$10,D230+1,1)),IF(AS230=3,IF(D230&lt;'Phan phong'!$P$9,D230+1,1),IF(D230&lt;'Phan phong'!$P$10,D230+1,1))),1)</f>
        <v>19</v>
      </c>
      <c r="E231" s="120">
        <v>290229</v>
      </c>
      <c r="F231" s="121" t="s">
        <v>452</v>
      </c>
      <c r="G231" s="122" t="s">
        <v>3</v>
      </c>
      <c r="H231" s="123">
        <v>37028</v>
      </c>
      <c r="I231" s="124"/>
      <c r="J231" s="124"/>
      <c r="K231" s="124"/>
      <c r="L231" s="124"/>
      <c r="M231" s="124"/>
      <c r="N231" s="124"/>
      <c r="O231" s="124"/>
      <c r="P231" s="124"/>
      <c r="Q231" s="125"/>
      <c r="R231" s="126"/>
      <c r="S231" s="124"/>
      <c r="T231" s="124"/>
      <c r="U231" s="124"/>
      <c r="V231" s="124"/>
      <c r="W231" s="124"/>
      <c r="X231" s="124"/>
      <c r="Y231" s="124"/>
      <c r="Z231" s="124"/>
      <c r="AA231" s="125"/>
      <c r="AB231" s="126"/>
      <c r="AC231" s="127">
        <f>SUM(I231,K231,M231,O231)</f>
        <v>0</v>
      </c>
      <c r="AD231" s="128" t="s">
        <v>7</v>
      </c>
      <c r="AE231" s="128" t="s">
        <v>163</v>
      </c>
      <c r="AF231" s="129"/>
      <c r="AG231" s="129"/>
      <c r="AH231" s="130"/>
      <c r="AI231" s="131">
        <f t="shared" si="31"/>
        <v>8</v>
      </c>
      <c r="AJ231" s="132" t="str">
        <f t="shared" si="32"/>
        <v>TN</v>
      </c>
      <c r="AK231" s="133"/>
      <c r="AL231" s="134" t="str">
        <f t="shared" si="26"/>
        <v>TN</v>
      </c>
      <c r="AM231" s="119">
        <v>939</v>
      </c>
      <c r="AN231" s="135">
        <f t="shared" si="27"/>
        <v>0</v>
      </c>
      <c r="AO231" s="135" t="str">
        <f t="shared" si="28"/>
        <v>106</v>
      </c>
      <c r="AP231" s="135" t="str">
        <f t="shared" si="29"/>
        <v>10</v>
      </c>
      <c r="AQ231" s="135" t="str">
        <f t="shared" si="30"/>
        <v>0</v>
      </c>
      <c r="AR231" s="180"/>
      <c r="AS231" s="137">
        <v>3</v>
      </c>
      <c r="AT231" s="137"/>
      <c r="AU231" s="161"/>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c r="BV231" s="18"/>
      <c r="BW231" s="18"/>
      <c r="BX231" s="18"/>
    </row>
    <row r="232" spans="1:76" s="5" customFormat="1" ht="21.95" customHeight="1" x14ac:dyDescent="0.25">
      <c r="A232" s="43">
        <v>17</v>
      </c>
      <c r="B232" s="43">
        <v>36</v>
      </c>
      <c r="C232" s="15" t="s">
        <v>1110</v>
      </c>
      <c r="D232" s="119">
        <f>IF(AND(AS232=AS231,AL232=AL231),IF(AL232="TN",IF(AS231=3,IF(D231&lt;'Phan phong'!$I$9,D231+1,1),IF(D231&lt;'Phan phong'!$I$10,D231+1,1)),IF(AS231=3,IF(D231&lt;'Phan phong'!$P$9,D231+1,1),IF(D231&lt;'Phan phong'!$P$10,D231+1,1))),1)</f>
        <v>20</v>
      </c>
      <c r="E232" s="138">
        <v>290230</v>
      </c>
      <c r="F232" s="121" t="s">
        <v>555</v>
      </c>
      <c r="G232" s="150" t="s">
        <v>3</v>
      </c>
      <c r="H232" s="163" t="s">
        <v>834</v>
      </c>
      <c r="I232" s="142"/>
      <c r="J232" s="142"/>
      <c r="K232" s="124"/>
      <c r="L232" s="124"/>
      <c r="M232" s="124"/>
      <c r="N232" s="124"/>
      <c r="O232" s="124"/>
      <c r="P232" s="124"/>
      <c r="Q232" s="142"/>
      <c r="R232" s="126"/>
      <c r="S232" s="142"/>
      <c r="T232" s="142"/>
      <c r="U232" s="124"/>
      <c r="V232" s="124"/>
      <c r="W232" s="124"/>
      <c r="X232" s="124"/>
      <c r="Y232" s="124"/>
      <c r="Z232" s="124"/>
      <c r="AA232" s="142"/>
      <c r="AB232" s="126"/>
      <c r="AC232" s="127">
        <f>SUM(I232,K232,M232,O232,Q232)</f>
        <v>0</v>
      </c>
      <c r="AD232" s="143" t="s">
        <v>14</v>
      </c>
      <c r="AE232" s="143" t="s">
        <v>304</v>
      </c>
      <c r="AF232" s="129"/>
      <c r="AG232" s="129"/>
      <c r="AH232" s="144"/>
      <c r="AI232" s="131">
        <f t="shared" si="31"/>
        <v>8</v>
      </c>
      <c r="AJ232" s="132" t="str">
        <f t="shared" si="32"/>
        <v>TN</v>
      </c>
      <c r="AK232" s="133"/>
      <c r="AL232" s="134" t="str">
        <f t="shared" si="26"/>
        <v>TN</v>
      </c>
      <c r="AM232" s="119">
        <v>145</v>
      </c>
      <c r="AN232" s="135">
        <f t="shared" si="27"/>
        <v>1</v>
      </c>
      <c r="AO232" s="135" t="str">
        <f t="shared" si="28"/>
        <v>114</v>
      </c>
      <c r="AP232" s="135" t="str">
        <f t="shared" si="29"/>
        <v>11</v>
      </c>
      <c r="AQ232" s="135" t="str">
        <f t="shared" si="30"/>
        <v>1</v>
      </c>
      <c r="AR232" s="136"/>
      <c r="AS232" s="137">
        <v>3</v>
      </c>
      <c r="AT232" s="145"/>
      <c r="AU232" s="145"/>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row>
    <row r="233" spans="1:76" s="5" customFormat="1" ht="21.95" customHeight="1" x14ac:dyDescent="0.25">
      <c r="A233" s="43">
        <v>32</v>
      </c>
      <c r="B233" s="44">
        <v>37</v>
      </c>
      <c r="C233" s="50" t="s">
        <v>1790</v>
      </c>
      <c r="D233" s="119">
        <f>IF(AND(AS233=AS232,AL233=AL232),IF(AL233="TN",IF(AS232=3,IF(D232&lt;'Phan phong'!$I$9,D232+1,1),IF(D232&lt;'Phan phong'!$I$10,D232+1,1)),IF(AS232=3,IF(D232&lt;'Phan phong'!$P$9,D232+1,1),IF(D232&lt;'Phan phong'!$P$10,D232+1,1))),1)</f>
        <v>21</v>
      </c>
      <c r="E233" s="120">
        <v>290231</v>
      </c>
      <c r="F233" s="121" t="s">
        <v>450</v>
      </c>
      <c r="G233" s="122" t="s">
        <v>1306</v>
      </c>
      <c r="H233" s="123">
        <v>37011</v>
      </c>
      <c r="I233" s="124"/>
      <c r="J233" s="124"/>
      <c r="K233" s="124"/>
      <c r="L233" s="124"/>
      <c r="M233" s="124"/>
      <c r="N233" s="124"/>
      <c r="O233" s="124"/>
      <c r="P233" s="124"/>
      <c r="Q233" s="125"/>
      <c r="R233" s="126"/>
      <c r="S233" s="124"/>
      <c r="T233" s="124"/>
      <c r="U233" s="124"/>
      <c r="V233" s="124"/>
      <c r="W233" s="124"/>
      <c r="X233" s="124"/>
      <c r="Y233" s="124"/>
      <c r="Z233" s="124"/>
      <c r="AA233" s="125"/>
      <c r="AB233" s="126"/>
      <c r="AC233" s="127">
        <f>SUM(I233,K233,M233,O233)</f>
        <v>0</v>
      </c>
      <c r="AD233" s="128" t="s">
        <v>7</v>
      </c>
      <c r="AE233" s="128" t="s">
        <v>163</v>
      </c>
      <c r="AF233" s="129"/>
      <c r="AG233" s="129"/>
      <c r="AH233" s="130"/>
      <c r="AI233" s="131">
        <f t="shared" si="31"/>
        <v>8</v>
      </c>
      <c r="AJ233" s="132" t="str">
        <f t="shared" si="32"/>
        <v>TN</v>
      </c>
      <c r="AK233" s="133"/>
      <c r="AL233" s="134" t="str">
        <f t="shared" si="26"/>
        <v>TN</v>
      </c>
      <c r="AM233" s="119">
        <v>941</v>
      </c>
      <c r="AN233" s="135">
        <f t="shared" si="27"/>
        <v>0</v>
      </c>
      <c r="AO233" s="135" t="str">
        <f t="shared" si="28"/>
        <v>106</v>
      </c>
      <c r="AP233" s="135" t="str">
        <f t="shared" si="29"/>
        <v>10</v>
      </c>
      <c r="AQ233" s="135" t="str">
        <f t="shared" si="30"/>
        <v>0</v>
      </c>
      <c r="AR233" s="136"/>
      <c r="AS233" s="137">
        <v>3</v>
      </c>
      <c r="AT233" s="161"/>
      <c r="AU233" s="161"/>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row>
    <row r="234" spans="1:76" s="5" customFormat="1" ht="21.95" customHeight="1" x14ac:dyDescent="0.25">
      <c r="A234" s="42">
        <v>45</v>
      </c>
      <c r="B234" s="43">
        <v>49</v>
      </c>
      <c r="C234" s="50" t="s">
        <v>1572</v>
      </c>
      <c r="D234" s="119">
        <f>IF(AND(AS234=AS233,AL234=AL233),IF(AL234="TN",IF(AS233=3,IF(D233&lt;'Phan phong'!$I$9,D233+1,1),IF(D233&lt;'Phan phong'!$I$10,D233+1,1)),IF(AS233=3,IF(D233&lt;'Phan phong'!$P$9,D233+1,1),IF(D233&lt;'Phan phong'!$P$10,D233+1,1))),1)</f>
        <v>22</v>
      </c>
      <c r="E234" s="138">
        <v>290232</v>
      </c>
      <c r="F234" s="121" t="s">
        <v>326</v>
      </c>
      <c r="G234" s="150" t="s">
        <v>586</v>
      </c>
      <c r="H234" s="151">
        <v>37570</v>
      </c>
      <c r="I234" s="142"/>
      <c r="J234" s="142"/>
      <c r="K234" s="124"/>
      <c r="L234" s="124"/>
      <c r="M234" s="124"/>
      <c r="N234" s="124"/>
      <c r="O234" s="124"/>
      <c r="P234" s="124"/>
      <c r="Q234" s="142"/>
      <c r="R234" s="152"/>
      <c r="S234" s="142"/>
      <c r="T234" s="142"/>
      <c r="U234" s="124"/>
      <c r="V234" s="124"/>
      <c r="W234" s="124"/>
      <c r="X234" s="124"/>
      <c r="Y234" s="124"/>
      <c r="Z234" s="124"/>
      <c r="AA234" s="142"/>
      <c r="AB234" s="152"/>
      <c r="AC234" s="127"/>
      <c r="AD234" s="128" t="s">
        <v>1</v>
      </c>
      <c r="AE234" s="128" t="s">
        <v>163</v>
      </c>
      <c r="AF234" s="129"/>
      <c r="AG234" s="129"/>
      <c r="AH234" s="153" t="s">
        <v>1298</v>
      </c>
      <c r="AI234" s="131">
        <f t="shared" si="31"/>
        <v>8</v>
      </c>
      <c r="AJ234" s="132" t="str">
        <f t="shared" si="32"/>
        <v>TN</v>
      </c>
      <c r="AK234" s="154"/>
      <c r="AL234" s="134" t="str">
        <f t="shared" si="26"/>
        <v>TN</v>
      </c>
      <c r="AM234" s="119">
        <v>722</v>
      </c>
      <c r="AN234" s="135">
        <f t="shared" si="27"/>
        <v>0</v>
      </c>
      <c r="AO234" s="135" t="str">
        <f t="shared" si="28"/>
        <v>101</v>
      </c>
      <c r="AP234" s="135" t="str">
        <f t="shared" si="29"/>
        <v>10</v>
      </c>
      <c r="AQ234" s="135" t="str">
        <f t="shared" si="30"/>
        <v>0</v>
      </c>
      <c r="AR234" s="155"/>
      <c r="AS234" s="137">
        <v>3</v>
      </c>
      <c r="AT234" s="156"/>
      <c r="AU234" s="145"/>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row>
    <row r="235" spans="1:76" s="4" customFormat="1" ht="21.95" customHeight="1" x14ac:dyDescent="0.25">
      <c r="A235" s="43">
        <v>2</v>
      </c>
      <c r="B235" s="43">
        <v>2</v>
      </c>
      <c r="C235" s="15" t="s">
        <v>1080</v>
      </c>
      <c r="D235" s="119">
        <f>IF(AND(AS235=AS234,AL235=AL234),IF(AL235="TN",IF(AS234=3,IF(D234&lt;'Phan phong'!$I$9,D234+1,1),IF(D234&lt;'Phan phong'!$I$10,D234+1,1)),IF(AS234=3,IF(D234&lt;'Phan phong'!$P$9,D234+1,1),IF(D234&lt;'Phan phong'!$P$10,D234+1,1))),1)</f>
        <v>23</v>
      </c>
      <c r="E235" s="120">
        <v>290233</v>
      </c>
      <c r="F235" s="121" t="s">
        <v>524</v>
      </c>
      <c r="G235" s="150" t="s">
        <v>496</v>
      </c>
      <c r="H235" s="163" t="s">
        <v>813</v>
      </c>
      <c r="I235" s="142"/>
      <c r="J235" s="142"/>
      <c r="K235" s="124"/>
      <c r="L235" s="124"/>
      <c r="M235" s="124"/>
      <c r="N235" s="124"/>
      <c r="O235" s="124"/>
      <c r="P235" s="124"/>
      <c r="Q235" s="142"/>
      <c r="R235" s="126"/>
      <c r="S235" s="142"/>
      <c r="T235" s="142"/>
      <c r="U235" s="124"/>
      <c r="V235" s="124"/>
      <c r="W235" s="124"/>
      <c r="X235" s="124"/>
      <c r="Y235" s="124"/>
      <c r="Z235" s="124"/>
      <c r="AA235" s="142"/>
      <c r="AB235" s="126"/>
      <c r="AC235" s="127">
        <f>SUM(I235,K235,M235,O235,Q235)</f>
        <v>0</v>
      </c>
      <c r="AD235" s="143" t="s">
        <v>16</v>
      </c>
      <c r="AE235" s="143" t="s">
        <v>162</v>
      </c>
      <c r="AF235" s="129"/>
      <c r="AG235" s="129"/>
      <c r="AH235" s="144"/>
      <c r="AI235" s="131">
        <f t="shared" si="31"/>
        <v>8</v>
      </c>
      <c r="AJ235" s="132" t="str">
        <f t="shared" si="32"/>
        <v>TN</v>
      </c>
      <c r="AK235" s="133"/>
      <c r="AL235" s="134" t="str">
        <f t="shared" si="26"/>
        <v>TN</v>
      </c>
      <c r="AM235" s="119">
        <v>282</v>
      </c>
      <c r="AN235" s="135">
        <f t="shared" si="27"/>
        <v>1</v>
      </c>
      <c r="AO235" s="135" t="str">
        <f t="shared" si="28"/>
        <v>117</v>
      </c>
      <c r="AP235" s="135" t="str">
        <f t="shared" si="29"/>
        <v>11</v>
      </c>
      <c r="AQ235" s="135" t="str">
        <f t="shared" si="30"/>
        <v>1</v>
      </c>
      <c r="AR235" s="136"/>
      <c r="AS235" s="137">
        <v>3</v>
      </c>
      <c r="AT235" s="145"/>
      <c r="AU235" s="145"/>
    </row>
    <row r="236" spans="1:76" s="4" customFormat="1" ht="21.95" customHeight="1" x14ac:dyDescent="0.25">
      <c r="A236" s="43">
        <v>37</v>
      </c>
      <c r="B236" s="44">
        <v>40</v>
      </c>
      <c r="C236" s="50" t="s">
        <v>1563</v>
      </c>
      <c r="D236" s="119">
        <f>IF(AND(AS236=AS235,AL236=AL235),IF(AL236="TN",IF(AS235=3,IF(D235&lt;'Phan phong'!$I$9,D235+1,1),IF(D235&lt;'Phan phong'!$I$10,D235+1,1)),IF(AS235=3,IF(D235&lt;'Phan phong'!$P$9,D235+1,1),IF(D235&lt;'Phan phong'!$P$10,D235+1,1))),1)</f>
        <v>24</v>
      </c>
      <c r="E236" s="138">
        <v>290234</v>
      </c>
      <c r="F236" s="121" t="s">
        <v>657</v>
      </c>
      <c r="G236" s="150" t="s">
        <v>496</v>
      </c>
      <c r="H236" s="151" t="s">
        <v>80</v>
      </c>
      <c r="I236" s="124"/>
      <c r="J236" s="124"/>
      <c r="K236" s="124"/>
      <c r="L236" s="124"/>
      <c r="M236" s="124"/>
      <c r="N236" s="124"/>
      <c r="O236" s="124"/>
      <c r="P236" s="124"/>
      <c r="Q236" s="142"/>
      <c r="R236" s="152"/>
      <c r="S236" s="124"/>
      <c r="T236" s="124"/>
      <c r="U236" s="124"/>
      <c r="V236" s="124"/>
      <c r="W236" s="124"/>
      <c r="X236" s="124"/>
      <c r="Y236" s="124"/>
      <c r="Z236" s="124"/>
      <c r="AA236" s="142"/>
      <c r="AB236" s="152"/>
      <c r="AC236" s="127">
        <f>SUM(I236,K236,M236,O236)</f>
        <v>0</v>
      </c>
      <c r="AD236" s="128" t="s">
        <v>1</v>
      </c>
      <c r="AE236" s="128" t="s">
        <v>163</v>
      </c>
      <c r="AF236" s="129"/>
      <c r="AG236" s="129"/>
      <c r="AH236" s="130"/>
      <c r="AI236" s="131">
        <f t="shared" si="31"/>
        <v>8</v>
      </c>
      <c r="AJ236" s="132" t="str">
        <f t="shared" si="32"/>
        <v>TN</v>
      </c>
      <c r="AK236" s="133"/>
      <c r="AL236" s="134" t="str">
        <f t="shared" si="26"/>
        <v>TN</v>
      </c>
      <c r="AM236" s="119">
        <v>713</v>
      </c>
      <c r="AN236" s="135">
        <f t="shared" si="27"/>
        <v>0</v>
      </c>
      <c r="AO236" s="135" t="str">
        <f t="shared" si="28"/>
        <v>101</v>
      </c>
      <c r="AP236" s="135" t="str">
        <f t="shared" si="29"/>
        <v>10</v>
      </c>
      <c r="AQ236" s="135" t="str">
        <f t="shared" si="30"/>
        <v>0</v>
      </c>
      <c r="AR236" s="136"/>
      <c r="AS236" s="137">
        <v>3</v>
      </c>
      <c r="AT236" s="161"/>
      <c r="AU236" s="137"/>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row>
    <row r="237" spans="1:76" s="4" customFormat="1" ht="21.95" customHeight="1" x14ac:dyDescent="0.25">
      <c r="A237" s="43">
        <v>28</v>
      </c>
      <c r="B237" s="43">
        <v>28</v>
      </c>
      <c r="C237" s="15" t="s">
        <v>1046</v>
      </c>
      <c r="D237" s="119">
        <f>IF(AND(AS237=AS236,AL237=AL236),IF(AL237="TN",IF(AS236=3,IF(D236&lt;'Phan phong'!$I$9,D236+1,1),IF(D236&lt;'Phan phong'!$I$10,D236+1,1)),IF(AS236=3,IF(D236&lt;'Phan phong'!$P$9,D236+1,1),IF(D236&lt;'Phan phong'!$P$10,D236+1,1))),1)</f>
        <v>25</v>
      </c>
      <c r="E237" s="120">
        <v>290235</v>
      </c>
      <c r="F237" s="121" t="s">
        <v>495</v>
      </c>
      <c r="G237" s="150" t="s">
        <v>496</v>
      </c>
      <c r="H237" s="163" t="s">
        <v>792</v>
      </c>
      <c r="I237" s="142"/>
      <c r="J237" s="142"/>
      <c r="K237" s="124"/>
      <c r="L237" s="124"/>
      <c r="M237" s="124"/>
      <c r="N237" s="124"/>
      <c r="O237" s="124"/>
      <c r="P237" s="124"/>
      <c r="Q237" s="142"/>
      <c r="R237" s="152"/>
      <c r="S237" s="142"/>
      <c r="T237" s="142"/>
      <c r="U237" s="124"/>
      <c r="V237" s="124"/>
      <c r="W237" s="124"/>
      <c r="X237" s="124"/>
      <c r="Y237" s="124"/>
      <c r="Z237" s="124"/>
      <c r="AA237" s="142"/>
      <c r="AB237" s="152"/>
      <c r="AC237" s="127">
        <f t="shared" ref="AC237:AC246" si="33">SUM(I237,K237,M237,O237,Q237)</f>
        <v>0</v>
      </c>
      <c r="AD237" s="143" t="s">
        <v>16</v>
      </c>
      <c r="AE237" s="143" t="s">
        <v>162</v>
      </c>
      <c r="AF237" s="129"/>
      <c r="AG237" s="129"/>
      <c r="AH237" s="144"/>
      <c r="AI237" s="131">
        <f t="shared" si="31"/>
        <v>8</v>
      </c>
      <c r="AJ237" s="132" t="str">
        <f t="shared" si="32"/>
        <v>TN</v>
      </c>
      <c r="AK237" s="154"/>
      <c r="AL237" s="134" t="str">
        <f t="shared" si="26"/>
        <v>TN</v>
      </c>
      <c r="AM237" s="119">
        <v>283</v>
      </c>
      <c r="AN237" s="135">
        <f t="shared" si="27"/>
        <v>1</v>
      </c>
      <c r="AO237" s="135" t="str">
        <f t="shared" si="28"/>
        <v>117</v>
      </c>
      <c r="AP237" s="135" t="str">
        <f t="shared" si="29"/>
        <v>11</v>
      </c>
      <c r="AQ237" s="135" t="str">
        <f t="shared" si="30"/>
        <v>1</v>
      </c>
      <c r="AR237" s="155"/>
      <c r="AS237" s="137">
        <v>3</v>
      </c>
      <c r="AT237" s="156"/>
      <c r="AU237" s="145"/>
    </row>
    <row r="238" spans="1:76" s="4" customFormat="1" ht="21.95" customHeight="1" x14ac:dyDescent="0.2">
      <c r="A238" s="43">
        <v>20</v>
      </c>
      <c r="B238" s="43">
        <v>27</v>
      </c>
      <c r="C238" s="15" t="s">
        <v>1090</v>
      </c>
      <c r="D238" s="119">
        <f>IF(AND(AS238=AS237,AL238=AL237),IF(AL238="TN",IF(AS237=3,IF(D237&lt;'Phan phong'!$I$9,D237+1,1),IF(D237&lt;'Phan phong'!$I$10,D237+1,1)),IF(AS237=3,IF(D237&lt;'Phan phong'!$P$9,D237+1,1),IF(D237&lt;'Phan phong'!$P$10,D237+1,1))),1)</f>
        <v>26</v>
      </c>
      <c r="E238" s="138">
        <v>290236</v>
      </c>
      <c r="F238" s="121" t="s">
        <v>536</v>
      </c>
      <c r="G238" s="150" t="s">
        <v>387</v>
      </c>
      <c r="H238" s="163" t="s">
        <v>821</v>
      </c>
      <c r="I238" s="142"/>
      <c r="J238" s="142"/>
      <c r="K238" s="124"/>
      <c r="L238" s="124"/>
      <c r="M238" s="124"/>
      <c r="N238" s="124"/>
      <c r="O238" s="124"/>
      <c r="P238" s="124"/>
      <c r="Q238" s="142"/>
      <c r="R238" s="126"/>
      <c r="S238" s="142"/>
      <c r="T238" s="142"/>
      <c r="U238" s="124"/>
      <c r="V238" s="124"/>
      <c r="W238" s="124"/>
      <c r="X238" s="124"/>
      <c r="Y238" s="124"/>
      <c r="Z238" s="124"/>
      <c r="AA238" s="142"/>
      <c r="AB238" s="126"/>
      <c r="AC238" s="127">
        <f t="shared" si="33"/>
        <v>0</v>
      </c>
      <c r="AD238" s="143" t="s">
        <v>11</v>
      </c>
      <c r="AE238" s="143" t="s">
        <v>1559</v>
      </c>
      <c r="AF238" s="129"/>
      <c r="AG238" s="129"/>
      <c r="AH238" s="144"/>
      <c r="AI238" s="131">
        <f t="shared" si="31"/>
        <v>8</v>
      </c>
      <c r="AJ238" s="132" t="str">
        <f t="shared" si="32"/>
        <v>TN</v>
      </c>
      <c r="AK238" s="133"/>
      <c r="AL238" s="134" t="str">
        <f t="shared" si="26"/>
        <v>TN</v>
      </c>
      <c r="AM238" s="119">
        <v>67</v>
      </c>
      <c r="AN238" s="135">
        <f t="shared" si="27"/>
        <v>1</v>
      </c>
      <c r="AO238" s="135" t="str">
        <f t="shared" si="28"/>
        <v>112</v>
      </c>
      <c r="AP238" s="135" t="str">
        <f t="shared" si="29"/>
        <v>11</v>
      </c>
      <c r="AQ238" s="135" t="str">
        <f t="shared" si="30"/>
        <v>1</v>
      </c>
      <c r="AR238" s="146"/>
      <c r="AS238" s="137">
        <v>3</v>
      </c>
      <c r="AT238" s="145"/>
      <c r="AU238" s="145"/>
    </row>
    <row r="239" spans="1:76" s="4" customFormat="1" ht="21.95" customHeight="1" x14ac:dyDescent="0.25">
      <c r="A239" s="43">
        <v>34</v>
      </c>
      <c r="B239" s="43">
        <v>11</v>
      </c>
      <c r="C239" s="15" t="s">
        <v>947</v>
      </c>
      <c r="D239" s="119">
        <f>IF(AND(AS239=AS238,AL239=AL238),IF(AL239="TN",IF(AS238=3,IF(D238&lt;'Phan phong'!$I$9,D238+1,1),IF(D238&lt;'Phan phong'!$I$10,D238+1,1)),IF(AS238=3,IF(D238&lt;'Phan phong'!$P$9,D238+1,1),IF(D238&lt;'Phan phong'!$P$10,D238+1,1))),1)</f>
        <v>27</v>
      </c>
      <c r="E239" s="120">
        <v>290237</v>
      </c>
      <c r="F239" s="121" t="s">
        <v>334</v>
      </c>
      <c r="G239" s="150" t="s">
        <v>387</v>
      </c>
      <c r="H239" s="163" t="s">
        <v>706</v>
      </c>
      <c r="I239" s="142"/>
      <c r="J239" s="142"/>
      <c r="K239" s="124"/>
      <c r="L239" s="124"/>
      <c r="M239" s="124"/>
      <c r="N239" s="124"/>
      <c r="O239" s="124"/>
      <c r="P239" s="124"/>
      <c r="Q239" s="142"/>
      <c r="R239" s="152"/>
      <c r="S239" s="142"/>
      <c r="T239" s="142"/>
      <c r="U239" s="124"/>
      <c r="V239" s="124"/>
      <c r="W239" s="124"/>
      <c r="X239" s="124"/>
      <c r="Y239" s="124"/>
      <c r="Z239" s="124"/>
      <c r="AA239" s="142"/>
      <c r="AB239" s="152"/>
      <c r="AC239" s="127">
        <f t="shared" si="33"/>
        <v>0</v>
      </c>
      <c r="AD239" s="143" t="s">
        <v>10</v>
      </c>
      <c r="AE239" s="143" t="s">
        <v>304</v>
      </c>
      <c r="AF239" s="129"/>
      <c r="AG239" s="129"/>
      <c r="AH239" s="144"/>
      <c r="AI239" s="131">
        <f t="shared" si="31"/>
        <v>8</v>
      </c>
      <c r="AJ239" s="132" t="str">
        <f t="shared" si="32"/>
        <v>TN</v>
      </c>
      <c r="AK239" s="154"/>
      <c r="AL239" s="134" t="str">
        <f t="shared" si="26"/>
        <v>TN</v>
      </c>
      <c r="AM239" s="119">
        <v>23</v>
      </c>
      <c r="AN239" s="135">
        <f t="shared" si="27"/>
        <v>1</v>
      </c>
      <c r="AO239" s="135" t="str">
        <f t="shared" si="28"/>
        <v>111</v>
      </c>
      <c r="AP239" s="135" t="str">
        <f t="shared" si="29"/>
        <v>11</v>
      </c>
      <c r="AQ239" s="135" t="str">
        <f t="shared" si="30"/>
        <v>1</v>
      </c>
      <c r="AR239" s="155"/>
      <c r="AS239" s="137">
        <v>3</v>
      </c>
      <c r="AT239" s="156"/>
      <c r="AU239" s="145"/>
    </row>
    <row r="240" spans="1:76" s="4" customFormat="1" ht="21.95" customHeight="1" x14ac:dyDescent="0.2">
      <c r="A240" s="43">
        <v>20</v>
      </c>
      <c r="B240" s="43">
        <v>5</v>
      </c>
      <c r="C240" s="15" t="s">
        <v>1030</v>
      </c>
      <c r="D240" s="119">
        <f>IF(AND(AS240=AS239,AL240=AL239),IF(AL240="TN",IF(AS239=3,IF(D239&lt;'Phan phong'!$I$9,D239+1,1),IF(D239&lt;'Phan phong'!$I$10,D239+1,1)),IF(AS239=3,IF(D239&lt;'Phan phong'!$P$9,D239+1,1),IF(D239&lt;'Phan phong'!$P$10,D239+1,1))),1)</f>
        <v>28</v>
      </c>
      <c r="E240" s="138">
        <v>290238</v>
      </c>
      <c r="F240" s="121" t="s">
        <v>478</v>
      </c>
      <c r="G240" s="150" t="s">
        <v>387</v>
      </c>
      <c r="H240" s="163" t="s">
        <v>777</v>
      </c>
      <c r="I240" s="142"/>
      <c r="J240" s="142"/>
      <c r="K240" s="124"/>
      <c r="L240" s="124"/>
      <c r="M240" s="124"/>
      <c r="N240" s="124"/>
      <c r="O240" s="124"/>
      <c r="P240" s="124"/>
      <c r="Q240" s="142"/>
      <c r="R240" s="126"/>
      <c r="S240" s="142"/>
      <c r="T240" s="142"/>
      <c r="U240" s="124"/>
      <c r="V240" s="124"/>
      <c r="W240" s="124"/>
      <c r="X240" s="124"/>
      <c r="Y240" s="124"/>
      <c r="Z240" s="124"/>
      <c r="AA240" s="142"/>
      <c r="AB240" s="126"/>
      <c r="AC240" s="127">
        <f t="shared" si="33"/>
        <v>0</v>
      </c>
      <c r="AD240" s="143" t="s">
        <v>14</v>
      </c>
      <c r="AE240" s="143" t="s">
        <v>304</v>
      </c>
      <c r="AF240" s="129"/>
      <c r="AG240" s="129"/>
      <c r="AH240" s="144"/>
      <c r="AI240" s="131">
        <f t="shared" si="31"/>
        <v>8</v>
      </c>
      <c r="AJ240" s="132" t="str">
        <f t="shared" si="32"/>
        <v>TN</v>
      </c>
      <c r="AK240" s="133"/>
      <c r="AL240" s="134" t="str">
        <f t="shared" si="26"/>
        <v>TN</v>
      </c>
      <c r="AM240" s="119">
        <v>148</v>
      </c>
      <c r="AN240" s="135">
        <f t="shared" si="27"/>
        <v>1</v>
      </c>
      <c r="AO240" s="135" t="str">
        <f t="shared" si="28"/>
        <v>114</v>
      </c>
      <c r="AP240" s="135" t="str">
        <f t="shared" si="29"/>
        <v>11</v>
      </c>
      <c r="AQ240" s="135" t="str">
        <f t="shared" si="30"/>
        <v>1</v>
      </c>
      <c r="AR240" s="160"/>
      <c r="AS240" s="137">
        <v>3</v>
      </c>
      <c r="AT240" s="145"/>
      <c r="AU240" s="145"/>
    </row>
    <row r="241" spans="1:76" s="4" customFormat="1" ht="21.95" customHeight="1" x14ac:dyDescent="0.25">
      <c r="A241" s="43">
        <v>21</v>
      </c>
      <c r="B241" s="43">
        <v>32</v>
      </c>
      <c r="C241" s="15" t="s">
        <v>1099</v>
      </c>
      <c r="D241" s="119">
        <f>IF(AND(AS241=AS240,AL241=AL240),IF(AL241="TN",IF(AS240=3,IF(D240&lt;'Phan phong'!$I$9,D240+1,1),IF(D240&lt;'Phan phong'!$I$10,D240+1,1)),IF(AS240=3,IF(D240&lt;'Phan phong'!$P$9,D240+1,1),IF(D240&lt;'Phan phong'!$P$10,D240+1,1))),1)</f>
        <v>29</v>
      </c>
      <c r="E241" s="120">
        <v>290239</v>
      </c>
      <c r="F241" s="121" t="s">
        <v>545</v>
      </c>
      <c r="G241" s="150" t="s">
        <v>546</v>
      </c>
      <c r="H241" s="163" t="s">
        <v>826</v>
      </c>
      <c r="I241" s="142"/>
      <c r="J241" s="142"/>
      <c r="K241" s="124"/>
      <c r="L241" s="124"/>
      <c r="M241" s="124"/>
      <c r="N241" s="124"/>
      <c r="O241" s="124"/>
      <c r="P241" s="124"/>
      <c r="Q241" s="142"/>
      <c r="R241" s="126"/>
      <c r="S241" s="142"/>
      <c r="T241" s="142"/>
      <c r="U241" s="124"/>
      <c r="V241" s="124"/>
      <c r="W241" s="124"/>
      <c r="X241" s="124"/>
      <c r="Y241" s="124"/>
      <c r="Z241" s="124"/>
      <c r="AA241" s="142"/>
      <c r="AB241" s="126"/>
      <c r="AC241" s="127">
        <f t="shared" si="33"/>
        <v>0</v>
      </c>
      <c r="AD241" s="143" t="s">
        <v>14</v>
      </c>
      <c r="AE241" s="143" t="s">
        <v>1559</v>
      </c>
      <c r="AF241" s="129"/>
      <c r="AG241" s="129"/>
      <c r="AH241" s="144"/>
      <c r="AI241" s="131">
        <f t="shared" si="31"/>
        <v>8</v>
      </c>
      <c r="AJ241" s="132" t="str">
        <f t="shared" si="32"/>
        <v>TN</v>
      </c>
      <c r="AK241" s="133"/>
      <c r="AL241" s="134" t="str">
        <f t="shared" si="26"/>
        <v>TN</v>
      </c>
      <c r="AM241" s="119">
        <v>149</v>
      </c>
      <c r="AN241" s="135">
        <f t="shared" si="27"/>
        <v>1</v>
      </c>
      <c r="AO241" s="135" t="str">
        <f t="shared" si="28"/>
        <v>114</v>
      </c>
      <c r="AP241" s="135" t="str">
        <f t="shared" si="29"/>
        <v>11</v>
      </c>
      <c r="AQ241" s="135" t="str">
        <f t="shared" si="30"/>
        <v>1</v>
      </c>
      <c r="AR241" s="136"/>
      <c r="AS241" s="137">
        <v>3</v>
      </c>
      <c r="AT241" s="145"/>
      <c r="AU241" s="145"/>
    </row>
    <row r="242" spans="1:76" s="4" customFormat="1" ht="21.95" customHeight="1" x14ac:dyDescent="0.25">
      <c r="A242" s="43">
        <v>20</v>
      </c>
      <c r="B242" s="43">
        <v>20</v>
      </c>
      <c r="C242" s="15" t="s">
        <v>923</v>
      </c>
      <c r="D242" s="119">
        <f>IF(AND(AS242=AS241,AL242=AL241),IF(AL242="TN",IF(AS241=3,IF(D241&lt;'Phan phong'!$I$9,D241+1,1),IF(D241&lt;'Phan phong'!$I$10,D241+1,1)),IF(AS241=3,IF(D241&lt;'Phan phong'!$P$9,D241+1,1),IF(D241&lt;'Phan phong'!$P$10,D241+1,1))),1)</f>
        <v>30</v>
      </c>
      <c r="E242" s="138">
        <v>290240</v>
      </c>
      <c r="F242" s="121" t="s">
        <v>350</v>
      </c>
      <c r="G242" s="150" t="s">
        <v>329</v>
      </c>
      <c r="H242" s="163" t="s">
        <v>684</v>
      </c>
      <c r="I242" s="142"/>
      <c r="J242" s="142"/>
      <c r="K242" s="124"/>
      <c r="L242" s="124"/>
      <c r="M242" s="124"/>
      <c r="N242" s="124"/>
      <c r="O242" s="124"/>
      <c r="P242" s="124"/>
      <c r="Q242" s="142"/>
      <c r="R242" s="126"/>
      <c r="S242" s="142"/>
      <c r="T242" s="142"/>
      <c r="U242" s="124"/>
      <c r="V242" s="124"/>
      <c r="W242" s="124"/>
      <c r="X242" s="124"/>
      <c r="Y242" s="124"/>
      <c r="Z242" s="124"/>
      <c r="AA242" s="142"/>
      <c r="AB242" s="126"/>
      <c r="AC242" s="127">
        <f t="shared" si="33"/>
        <v>0</v>
      </c>
      <c r="AD242" s="143" t="s">
        <v>15</v>
      </c>
      <c r="AE242" s="143" t="s">
        <v>166</v>
      </c>
      <c r="AF242" s="129"/>
      <c r="AG242" s="129"/>
      <c r="AH242" s="144"/>
      <c r="AI242" s="131">
        <f t="shared" si="31"/>
        <v>8</v>
      </c>
      <c r="AJ242" s="132" t="str">
        <f t="shared" si="32"/>
        <v>TN</v>
      </c>
      <c r="AK242" s="133"/>
      <c r="AL242" s="134" t="str">
        <f t="shared" si="26"/>
        <v>TN</v>
      </c>
      <c r="AM242" s="119">
        <v>235</v>
      </c>
      <c r="AN242" s="135">
        <f t="shared" si="27"/>
        <v>1</v>
      </c>
      <c r="AO242" s="135" t="str">
        <f t="shared" si="28"/>
        <v>116</v>
      </c>
      <c r="AP242" s="135" t="str">
        <f t="shared" si="29"/>
        <v>11</v>
      </c>
      <c r="AQ242" s="135" t="str">
        <f t="shared" si="30"/>
        <v>1</v>
      </c>
      <c r="AR242" s="136"/>
      <c r="AS242" s="137">
        <v>3</v>
      </c>
      <c r="AT242" s="145"/>
      <c r="AU242" s="145"/>
    </row>
    <row r="243" spans="1:76" s="4" customFormat="1" ht="21.95" customHeight="1" x14ac:dyDescent="0.25">
      <c r="A243" s="43">
        <v>38</v>
      </c>
      <c r="B243" s="43">
        <v>23</v>
      </c>
      <c r="C243" s="15" t="s">
        <v>974</v>
      </c>
      <c r="D243" s="119">
        <f>IF(AND(AS243=AS242,AL243=AL242),IF(AL243="TN",IF(AS242=3,IF(D242&lt;'Phan phong'!$I$9,D242+1,1),IF(D242&lt;'Phan phong'!$I$10,D242+1,1)),IF(AS242=3,IF(D242&lt;'Phan phong'!$P$9,D242+1,1),IF(D242&lt;'Phan phong'!$P$10,D242+1,1))),1)</f>
        <v>1</v>
      </c>
      <c r="E243" s="120">
        <v>290241</v>
      </c>
      <c r="F243" s="121" t="s">
        <v>424</v>
      </c>
      <c r="G243" s="150" t="s">
        <v>329</v>
      </c>
      <c r="H243" s="163" t="s">
        <v>730</v>
      </c>
      <c r="I243" s="142"/>
      <c r="J243" s="142"/>
      <c r="K243" s="124"/>
      <c r="L243" s="124"/>
      <c r="M243" s="124"/>
      <c r="N243" s="124"/>
      <c r="O243" s="124"/>
      <c r="P243" s="124"/>
      <c r="Q243" s="142"/>
      <c r="R243" s="172"/>
      <c r="S243" s="142"/>
      <c r="T243" s="142"/>
      <c r="U243" s="124"/>
      <c r="V243" s="124"/>
      <c r="W243" s="124"/>
      <c r="X243" s="124"/>
      <c r="Y243" s="124"/>
      <c r="Z243" s="124"/>
      <c r="AA243" s="142"/>
      <c r="AB243" s="172"/>
      <c r="AC243" s="127">
        <f t="shared" si="33"/>
        <v>0</v>
      </c>
      <c r="AD243" s="143" t="s">
        <v>11</v>
      </c>
      <c r="AE243" s="143" t="s">
        <v>304</v>
      </c>
      <c r="AF243" s="129"/>
      <c r="AG243" s="129"/>
      <c r="AH243" s="144"/>
      <c r="AI243" s="131">
        <f t="shared" si="31"/>
        <v>9</v>
      </c>
      <c r="AJ243" s="132" t="str">
        <f t="shared" si="32"/>
        <v>TN</v>
      </c>
      <c r="AK243" s="133"/>
      <c r="AL243" s="134" t="str">
        <f t="shared" si="26"/>
        <v>TN</v>
      </c>
      <c r="AM243" s="119">
        <v>68</v>
      </c>
      <c r="AN243" s="135">
        <f t="shared" si="27"/>
        <v>1</v>
      </c>
      <c r="AO243" s="135" t="str">
        <f t="shared" si="28"/>
        <v>112</v>
      </c>
      <c r="AP243" s="135" t="str">
        <f t="shared" si="29"/>
        <v>11</v>
      </c>
      <c r="AQ243" s="135" t="str">
        <f t="shared" si="30"/>
        <v>1</v>
      </c>
      <c r="AR243" s="136"/>
      <c r="AS243" s="137">
        <v>3</v>
      </c>
      <c r="AT243" s="161"/>
      <c r="AU243" s="145"/>
    </row>
    <row r="244" spans="1:76" s="4" customFormat="1" ht="21.95" customHeight="1" x14ac:dyDescent="0.25">
      <c r="A244" s="43">
        <v>8</v>
      </c>
      <c r="B244" s="43">
        <v>8</v>
      </c>
      <c r="C244" s="15" t="s">
        <v>991</v>
      </c>
      <c r="D244" s="119">
        <f>IF(AND(AS244=AS243,AL244=AL243),IF(AL244="TN",IF(AS243=3,IF(D243&lt;'Phan phong'!$I$9,D243+1,1),IF(D243&lt;'Phan phong'!$I$10,D243+1,1)),IF(AS243=3,IF(D243&lt;'Phan phong'!$P$9,D243+1,1),IF(D243&lt;'Phan phong'!$P$10,D243+1,1))),1)</f>
        <v>2</v>
      </c>
      <c r="E244" s="138">
        <v>290242</v>
      </c>
      <c r="F244" s="121" t="s">
        <v>424</v>
      </c>
      <c r="G244" s="150" t="s">
        <v>329</v>
      </c>
      <c r="H244" s="163" t="s">
        <v>745</v>
      </c>
      <c r="I244" s="142"/>
      <c r="J244" s="142"/>
      <c r="K244" s="124"/>
      <c r="L244" s="124"/>
      <c r="M244" s="124"/>
      <c r="N244" s="124"/>
      <c r="O244" s="124"/>
      <c r="P244" s="124"/>
      <c r="Q244" s="142"/>
      <c r="R244" s="152"/>
      <c r="S244" s="142"/>
      <c r="T244" s="142"/>
      <c r="U244" s="124"/>
      <c r="V244" s="124"/>
      <c r="W244" s="124"/>
      <c r="X244" s="124"/>
      <c r="Y244" s="124"/>
      <c r="Z244" s="124"/>
      <c r="AA244" s="142"/>
      <c r="AB244" s="152"/>
      <c r="AC244" s="127">
        <f t="shared" si="33"/>
        <v>0</v>
      </c>
      <c r="AD244" s="143" t="s">
        <v>15</v>
      </c>
      <c r="AE244" s="143" t="s">
        <v>166</v>
      </c>
      <c r="AF244" s="129"/>
      <c r="AG244" s="129"/>
      <c r="AH244" s="144"/>
      <c r="AI244" s="131">
        <f t="shared" si="31"/>
        <v>9</v>
      </c>
      <c r="AJ244" s="132" t="str">
        <f t="shared" si="32"/>
        <v>TN</v>
      </c>
      <c r="AK244" s="133"/>
      <c r="AL244" s="134" t="str">
        <f t="shared" si="26"/>
        <v>TN</v>
      </c>
      <c r="AM244" s="119">
        <v>234</v>
      </c>
      <c r="AN244" s="135">
        <f t="shared" si="27"/>
        <v>1</v>
      </c>
      <c r="AO244" s="135" t="str">
        <f t="shared" si="28"/>
        <v>116</v>
      </c>
      <c r="AP244" s="135" t="str">
        <f t="shared" si="29"/>
        <v>11</v>
      </c>
      <c r="AQ244" s="135" t="str">
        <f t="shared" si="30"/>
        <v>1</v>
      </c>
      <c r="AR244" s="136"/>
      <c r="AS244" s="137">
        <v>3</v>
      </c>
      <c r="AT244" s="161"/>
      <c r="AU244" s="137"/>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row>
    <row r="245" spans="1:76" s="4" customFormat="1" ht="21.95" customHeight="1" x14ac:dyDescent="0.25">
      <c r="A245" s="43">
        <v>2</v>
      </c>
      <c r="B245" s="43">
        <v>2</v>
      </c>
      <c r="C245" s="15" t="s">
        <v>911</v>
      </c>
      <c r="D245" s="119">
        <f>IF(AND(AS245=AS244,AL245=AL244),IF(AL245="TN",IF(AS244=3,IF(D244&lt;'Phan phong'!$I$9,D244+1,1),IF(D244&lt;'Phan phong'!$I$10,D244+1,1)),IF(AS244=3,IF(D244&lt;'Phan phong'!$P$9,D244+1,1),IF(D244&lt;'Phan phong'!$P$10,D244+1,1))),1)</f>
        <v>3</v>
      </c>
      <c r="E245" s="120">
        <v>290243</v>
      </c>
      <c r="F245" s="121" t="s">
        <v>328</v>
      </c>
      <c r="G245" s="150" t="s">
        <v>329</v>
      </c>
      <c r="H245" s="163" t="s">
        <v>672</v>
      </c>
      <c r="I245" s="142"/>
      <c r="J245" s="142"/>
      <c r="K245" s="124"/>
      <c r="L245" s="124"/>
      <c r="M245" s="124"/>
      <c r="N245" s="124"/>
      <c r="O245" s="124"/>
      <c r="P245" s="124"/>
      <c r="Q245" s="142"/>
      <c r="R245" s="126"/>
      <c r="S245" s="142"/>
      <c r="T245" s="142"/>
      <c r="U245" s="124"/>
      <c r="V245" s="124"/>
      <c r="W245" s="124"/>
      <c r="X245" s="124"/>
      <c r="Y245" s="124"/>
      <c r="Z245" s="124"/>
      <c r="AA245" s="142"/>
      <c r="AB245" s="126"/>
      <c r="AC245" s="127">
        <f t="shared" si="33"/>
        <v>0</v>
      </c>
      <c r="AD245" s="143" t="s">
        <v>15</v>
      </c>
      <c r="AE245" s="143" t="s">
        <v>166</v>
      </c>
      <c r="AF245" s="129"/>
      <c r="AG245" s="129"/>
      <c r="AH245" s="164"/>
      <c r="AI245" s="131">
        <f t="shared" si="31"/>
        <v>9</v>
      </c>
      <c r="AJ245" s="132" t="str">
        <f t="shared" si="32"/>
        <v>TN</v>
      </c>
      <c r="AK245" s="133"/>
      <c r="AL245" s="134" t="str">
        <f t="shared" si="26"/>
        <v>TN</v>
      </c>
      <c r="AM245" s="119">
        <v>233</v>
      </c>
      <c r="AN245" s="135">
        <f t="shared" si="27"/>
        <v>1</v>
      </c>
      <c r="AO245" s="135" t="str">
        <f t="shared" si="28"/>
        <v>116</v>
      </c>
      <c r="AP245" s="135" t="str">
        <f t="shared" si="29"/>
        <v>11</v>
      </c>
      <c r="AQ245" s="135" t="str">
        <f t="shared" si="30"/>
        <v>1</v>
      </c>
      <c r="AR245" s="136"/>
      <c r="AS245" s="137">
        <v>3</v>
      </c>
      <c r="AT245" s="137"/>
      <c r="AU245" s="161"/>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c r="BW245" s="18"/>
      <c r="BX245" s="18"/>
    </row>
    <row r="246" spans="1:76" s="4" customFormat="1" ht="21.95" customHeight="1" x14ac:dyDescent="0.2">
      <c r="A246" s="43">
        <v>24</v>
      </c>
      <c r="B246" s="43">
        <v>22</v>
      </c>
      <c r="C246" s="15" t="s">
        <v>1008</v>
      </c>
      <c r="D246" s="119">
        <f>IF(AND(AS246=AS245,AL246=AL245),IF(AL246="TN",IF(AS245=3,IF(D245&lt;'Phan phong'!$I$9,D245+1,1),IF(D245&lt;'Phan phong'!$I$10,D245+1,1)),IF(AS245=3,IF(D245&lt;'Phan phong'!$P$9,D245+1,1),IF(D245&lt;'Phan phong'!$P$10,D245+1,1))),1)</f>
        <v>4</v>
      </c>
      <c r="E246" s="138">
        <v>290244</v>
      </c>
      <c r="F246" s="121" t="s">
        <v>458</v>
      </c>
      <c r="G246" s="150" t="s">
        <v>329</v>
      </c>
      <c r="H246" s="163" t="s">
        <v>759</v>
      </c>
      <c r="I246" s="142"/>
      <c r="J246" s="142"/>
      <c r="K246" s="124"/>
      <c r="L246" s="124"/>
      <c r="M246" s="124"/>
      <c r="N246" s="124"/>
      <c r="O246" s="124"/>
      <c r="P246" s="124"/>
      <c r="Q246" s="142"/>
      <c r="R246" s="126"/>
      <c r="S246" s="142"/>
      <c r="T246" s="142"/>
      <c r="U246" s="124"/>
      <c r="V246" s="124"/>
      <c r="W246" s="124"/>
      <c r="X246" s="124"/>
      <c r="Y246" s="124"/>
      <c r="Z246" s="124"/>
      <c r="AA246" s="142"/>
      <c r="AB246" s="126"/>
      <c r="AC246" s="127">
        <f t="shared" si="33"/>
        <v>0</v>
      </c>
      <c r="AD246" s="143" t="s">
        <v>13</v>
      </c>
      <c r="AE246" s="143" t="s">
        <v>1282</v>
      </c>
      <c r="AF246" s="129"/>
      <c r="AG246" s="129"/>
      <c r="AH246" s="144"/>
      <c r="AI246" s="131">
        <f t="shared" si="31"/>
        <v>9</v>
      </c>
      <c r="AJ246" s="132" t="str">
        <f t="shared" si="32"/>
        <v>TN</v>
      </c>
      <c r="AK246" s="133"/>
      <c r="AL246" s="134" t="str">
        <f t="shared" si="26"/>
        <v>TN</v>
      </c>
      <c r="AM246" s="119">
        <v>109</v>
      </c>
      <c r="AN246" s="135">
        <f t="shared" si="27"/>
        <v>1</v>
      </c>
      <c r="AO246" s="135" t="str">
        <f t="shared" si="28"/>
        <v>113</v>
      </c>
      <c r="AP246" s="135" t="str">
        <f t="shared" si="29"/>
        <v>11</v>
      </c>
      <c r="AQ246" s="135" t="str">
        <f t="shared" si="30"/>
        <v>1</v>
      </c>
      <c r="AR246" s="146"/>
      <c r="AS246" s="137">
        <v>3</v>
      </c>
      <c r="AT246" s="145"/>
      <c r="AU246" s="170"/>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row>
    <row r="247" spans="1:76" s="4" customFormat="1" ht="21.95" customHeight="1" x14ac:dyDescent="0.25">
      <c r="A247" s="42"/>
      <c r="B247" s="43"/>
      <c r="C247" s="50" t="s">
        <v>1598</v>
      </c>
      <c r="D247" s="119">
        <f>IF(AND(AS247=AS246,AL247=AL246),IF(AL247="TN",IF(AS246=3,IF(D246&lt;'Phan phong'!$I$9,D246+1,1),IF(D246&lt;'Phan phong'!$I$10,D246+1,1)),IF(AS246=3,IF(D246&lt;'Phan phong'!$P$9,D246+1,1),IF(D246&lt;'Phan phong'!$P$10,D246+1,1))),1)</f>
        <v>5</v>
      </c>
      <c r="E247" s="120">
        <v>290245</v>
      </c>
      <c r="F247" s="121" t="s">
        <v>330</v>
      </c>
      <c r="G247" s="150" t="s">
        <v>361</v>
      </c>
      <c r="H247" s="151"/>
      <c r="I247" s="142"/>
      <c r="J247" s="142"/>
      <c r="K247" s="124"/>
      <c r="L247" s="124"/>
      <c r="M247" s="124"/>
      <c r="N247" s="124"/>
      <c r="O247" s="124"/>
      <c r="P247" s="124"/>
      <c r="Q247" s="142"/>
      <c r="R247" s="152"/>
      <c r="S247" s="142"/>
      <c r="T247" s="142"/>
      <c r="U247" s="124"/>
      <c r="V247" s="124"/>
      <c r="W247" s="124"/>
      <c r="X247" s="124"/>
      <c r="Y247" s="124"/>
      <c r="Z247" s="124"/>
      <c r="AA247" s="142"/>
      <c r="AB247" s="152"/>
      <c r="AC247" s="127"/>
      <c r="AD247" s="128" t="s">
        <v>1</v>
      </c>
      <c r="AE247" s="128" t="s">
        <v>163</v>
      </c>
      <c r="AF247" s="129"/>
      <c r="AG247" s="129"/>
      <c r="AH247" s="153"/>
      <c r="AI247" s="131">
        <f t="shared" si="31"/>
        <v>9</v>
      </c>
      <c r="AJ247" s="132" t="str">
        <f t="shared" si="32"/>
        <v>TN</v>
      </c>
      <c r="AK247" s="154"/>
      <c r="AL247" s="134" t="str">
        <f t="shared" si="26"/>
        <v>TN</v>
      </c>
      <c r="AM247" s="119">
        <v>748</v>
      </c>
      <c r="AN247" s="135">
        <f t="shared" si="27"/>
        <v>0</v>
      </c>
      <c r="AO247" s="135" t="str">
        <f t="shared" si="28"/>
        <v>101</v>
      </c>
      <c r="AP247" s="135" t="str">
        <f t="shared" si="29"/>
        <v>10</v>
      </c>
      <c r="AQ247" s="135" t="str">
        <f t="shared" si="30"/>
        <v>0</v>
      </c>
      <c r="AR247" s="155"/>
      <c r="AS247" s="137">
        <v>3</v>
      </c>
      <c r="AT247" s="156"/>
      <c r="AU247" s="145"/>
    </row>
    <row r="248" spans="1:76" s="4" customFormat="1" ht="21.95" customHeight="1" x14ac:dyDescent="0.25">
      <c r="A248" s="43">
        <v>40</v>
      </c>
      <c r="B248" s="43">
        <v>21</v>
      </c>
      <c r="C248" s="15" t="s">
        <v>994</v>
      </c>
      <c r="D248" s="119">
        <f>IF(AND(AS248=AS247,AL248=AL247),IF(AL248="TN",IF(AS247=3,IF(D247&lt;'Phan phong'!$I$9,D247+1,1),IF(D247&lt;'Phan phong'!$I$10,D247+1,1)),IF(AS247=3,IF(D247&lt;'Phan phong'!$P$9,D247+1,1),IF(D247&lt;'Phan phong'!$P$10,D247+1,1))),1)</f>
        <v>6</v>
      </c>
      <c r="E248" s="138">
        <v>290246</v>
      </c>
      <c r="F248" s="121" t="s">
        <v>446</v>
      </c>
      <c r="G248" s="150" t="s">
        <v>361</v>
      </c>
      <c r="H248" s="163" t="s">
        <v>748</v>
      </c>
      <c r="I248" s="142"/>
      <c r="J248" s="142"/>
      <c r="K248" s="124"/>
      <c r="L248" s="124"/>
      <c r="M248" s="124"/>
      <c r="N248" s="124"/>
      <c r="O248" s="124"/>
      <c r="P248" s="124"/>
      <c r="Q248" s="142"/>
      <c r="R248" s="152"/>
      <c r="S248" s="142"/>
      <c r="T248" s="142"/>
      <c r="U248" s="124"/>
      <c r="V248" s="124"/>
      <c r="W248" s="124"/>
      <c r="X248" s="124"/>
      <c r="Y248" s="124"/>
      <c r="Z248" s="124"/>
      <c r="AA248" s="142"/>
      <c r="AB248" s="152"/>
      <c r="AC248" s="127">
        <f>SUM(I248,K248,M248,O248,Q248)</f>
        <v>0</v>
      </c>
      <c r="AD248" s="143" t="s">
        <v>14</v>
      </c>
      <c r="AE248" s="143" t="s">
        <v>304</v>
      </c>
      <c r="AF248" s="129"/>
      <c r="AG248" s="129"/>
      <c r="AH248" s="144"/>
      <c r="AI248" s="131">
        <f t="shared" si="31"/>
        <v>9</v>
      </c>
      <c r="AJ248" s="132" t="str">
        <f t="shared" si="32"/>
        <v>TN</v>
      </c>
      <c r="AK248" s="154"/>
      <c r="AL248" s="134" t="str">
        <f t="shared" si="26"/>
        <v>TN</v>
      </c>
      <c r="AM248" s="119">
        <v>151</v>
      </c>
      <c r="AN248" s="135">
        <f t="shared" si="27"/>
        <v>1</v>
      </c>
      <c r="AO248" s="135" t="str">
        <f t="shared" si="28"/>
        <v>114</v>
      </c>
      <c r="AP248" s="135" t="str">
        <f t="shared" si="29"/>
        <v>11</v>
      </c>
      <c r="AQ248" s="135" t="str">
        <f t="shared" si="30"/>
        <v>1</v>
      </c>
      <c r="AR248" s="155"/>
      <c r="AS248" s="137">
        <v>3</v>
      </c>
      <c r="AT248" s="156"/>
      <c r="AU248" s="145"/>
    </row>
    <row r="249" spans="1:76" s="4" customFormat="1" ht="21.95" customHeight="1" x14ac:dyDescent="0.25">
      <c r="A249" s="42"/>
      <c r="B249" s="43"/>
      <c r="C249" s="50" t="s">
        <v>1592</v>
      </c>
      <c r="D249" s="119">
        <f>IF(AND(AS249=AS248,AL249=AL248),IF(AL249="TN",IF(AS248=3,IF(D248&lt;'Phan phong'!$I$9,D248+1,1),IF(D248&lt;'Phan phong'!$I$10,D248+1,1)),IF(AS248=3,IF(D248&lt;'Phan phong'!$P$9,D248+1,1),IF(D248&lt;'Phan phong'!$P$10,D248+1,1))),1)</f>
        <v>7</v>
      </c>
      <c r="E249" s="120">
        <v>290247</v>
      </c>
      <c r="F249" s="121" t="s">
        <v>360</v>
      </c>
      <c r="G249" s="150" t="s">
        <v>361</v>
      </c>
      <c r="H249" s="151"/>
      <c r="I249" s="142"/>
      <c r="J249" s="142"/>
      <c r="K249" s="124"/>
      <c r="L249" s="124"/>
      <c r="M249" s="124"/>
      <c r="N249" s="124"/>
      <c r="O249" s="124"/>
      <c r="P249" s="124"/>
      <c r="Q249" s="142"/>
      <c r="R249" s="152"/>
      <c r="S249" s="142"/>
      <c r="T249" s="142"/>
      <c r="U249" s="124"/>
      <c r="V249" s="124"/>
      <c r="W249" s="124"/>
      <c r="X249" s="124"/>
      <c r="Y249" s="124"/>
      <c r="Z249" s="124"/>
      <c r="AA249" s="142"/>
      <c r="AB249" s="152"/>
      <c r="AC249" s="127"/>
      <c r="AD249" s="128" t="s">
        <v>1</v>
      </c>
      <c r="AE249" s="128" t="s">
        <v>163</v>
      </c>
      <c r="AF249" s="129"/>
      <c r="AG249" s="129"/>
      <c r="AH249" s="153"/>
      <c r="AI249" s="131">
        <f t="shared" si="31"/>
        <v>9</v>
      </c>
      <c r="AJ249" s="132" t="str">
        <f t="shared" si="32"/>
        <v>TN</v>
      </c>
      <c r="AK249" s="154"/>
      <c r="AL249" s="134" t="str">
        <f t="shared" si="26"/>
        <v>TN</v>
      </c>
      <c r="AM249" s="119">
        <v>742</v>
      </c>
      <c r="AN249" s="135">
        <f t="shared" si="27"/>
        <v>0</v>
      </c>
      <c r="AO249" s="135" t="str">
        <f t="shared" si="28"/>
        <v>101</v>
      </c>
      <c r="AP249" s="135" t="str">
        <f t="shared" si="29"/>
        <v>10</v>
      </c>
      <c r="AQ249" s="135" t="str">
        <f t="shared" si="30"/>
        <v>0</v>
      </c>
      <c r="AR249" s="155"/>
      <c r="AS249" s="137">
        <v>3</v>
      </c>
      <c r="AT249" s="156"/>
      <c r="AU249" s="145"/>
    </row>
    <row r="250" spans="1:76" s="4" customFormat="1" ht="21.95" customHeight="1" x14ac:dyDescent="0.2">
      <c r="A250" s="43">
        <v>35</v>
      </c>
      <c r="B250" s="43">
        <v>29</v>
      </c>
      <c r="C250" s="15" t="s">
        <v>930</v>
      </c>
      <c r="D250" s="119">
        <f>IF(AND(AS250=AS249,AL250=AL249),IF(AL250="TN",IF(AS249=3,IF(D249&lt;'Phan phong'!$I$9,D249+1,1),IF(D249&lt;'Phan phong'!$I$10,D249+1,1)),IF(AS249=3,IF(D249&lt;'Phan phong'!$P$9,D249+1,1),IF(D249&lt;'Phan phong'!$P$10,D249+1,1))),1)</f>
        <v>8</v>
      </c>
      <c r="E250" s="138">
        <v>290248</v>
      </c>
      <c r="F250" s="121" t="s">
        <v>360</v>
      </c>
      <c r="G250" s="150" t="s">
        <v>361</v>
      </c>
      <c r="H250" s="163" t="s">
        <v>691</v>
      </c>
      <c r="I250" s="142"/>
      <c r="J250" s="142"/>
      <c r="K250" s="124"/>
      <c r="L250" s="124"/>
      <c r="M250" s="124"/>
      <c r="N250" s="124"/>
      <c r="O250" s="124"/>
      <c r="P250" s="124"/>
      <c r="Q250" s="142"/>
      <c r="R250" s="126"/>
      <c r="S250" s="142"/>
      <c r="T250" s="142"/>
      <c r="U250" s="124"/>
      <c r="V250" s="124"/>
      <c r="W250" s="124"/>
      <c r="X250" s="124"/>
      <c r="Y250" s="124"/>
      <c r="Z250" s="124"/>
      <c r="AA250" s="142"/>
      <c r="AB250" s="126"/>
      <c r="AC250" s="127">
        <f>SUM(I250,K250,M250,O250,Q250)</f>
        <v>0</v>
      </c>
      <c r="AD250" s="143" t="s">
        <v>10</v>
      </c>
      <c r="AE250" s="143" t="s">
        <v>304</v>
      </c>
      <c r="AF250" s="129"/>
      <c r="AG250" s="129"/>
      <c r="AH250" s="144"/>
      <c r="AI250" s="131">
        <f t="shared" si="31"/>
        <v>9</v>
      </c>
      <c r="AJ250" s="132" t="str">
        <f t="shared" si="32"/>
        <v>TN</v>
      </c>
      <c r="AK250" s="133"/>
      <c r="AL250" s="134" t="str">
        <f t="shared" si="26"/>
        <v>TN</v>
      </c>
      <c r="AM250" s="119">
        <v>26</v>
      </c>
      <c r="AN250" s="135">
        <f t="shared" si="27"/>
        <v>1</v>
      </c>
      <c r="AO250" s="135" t="str">
        <f t="shared" si="28"/>
        <v>111</v>
      </c>
      <c r="AP250" s="135" t="str">
        <f t="shared" si="29"/>
        <v>11</v>
      </c>
      <c r="AQ250" s="135" t="str">
        <f t="shared" si="30"/>
        <v>1</v>
      </c>
      <c r="AR250" s="146"/>
      <c r="AS250" s="137">
        <v>3</v>
      </c>
      <c r="AT250" s="170"/>
      <c r="AU250" s="145"/>
    </row>
    <row r="251" spans="1:76" s="4" customFormat="1" ht="21.95" customHeight="1" x14ac:dyDescent="0.25">
      <c r="A251" s="42">
        <v>42</v>
      </c>
      <c r="B251" s="43">
        <v>18</v>
      </c>
      <c r="C251" s="50" t="s">
        <v>1560</v>
      </c>
      <c r="D251" s="119">
        <f>IF(AND(AS251=AS250,AL251=AL250),IF(AL251="TN",IF(AS250=3,IF(D250&lt;'Phan phong'!$I$9,D250+1,1),IF(D250&lt;'Phan phong'!$I$10,D250+1,1)),IF(AS250=3,IF(D250&lt;'Phan phong'!$P$9,D250+1,1),IF(D250&lt;'Phan phong'!$P$10,D250+1,1))),1)</f>
        <v>9</v>
      </c>
      <c r="E251" s="120">
        <v>290249</v>
      </c>
      <c r="F251" s="121" t="s">
        <v>1959</v>
      </c>
      <c r="G251" s="150" t="s">
        <v>361</v>
      </c>
      <c r="H251" s="151" t="s">
        <v>833</v>
      </c>
      <c r="I251" s="142"/>
      <c r="J251" s="142"/>
      <c r="K251" s="124"/>
      <c r="L251" s="124"/>
      <c r="M251" s="124"/>
      <c r="N251" s="124"/>
      <c r="O251" s="124"/>
      <c r="P251" s="124"/>
      <c r="Q251" s="142"/>
      <c r="R251" s="152"/>
      <c r="S251" s="142"/>
      <c r="T251" s="142"/>
      <c r="U251" s="124"/>
      <c r="V251" s="124"/>
      <c r="W251" s="124"/>
      <c r="X251" s="124"/>
      <c r="Y251" s="124"/>
      <c r="Z251" s="124"/>
      <c r="AA251" s="142"/>
      <c r="AB251" s="152"/>
      <c r="AC251" s="127">
        <f>SUM(I251,K251,M251,O251)</f>
        <v>0</v>
      </c>
      <c r="AD251" s="128" t="s">
        <v>1</v>
      </c>
      <c r="AE251" s="128" t="s">
        <v>163</v>
      </c>
      <c r="AF251" s="129"/>
      <c r="AG251" s="129"/>
      <c r="AH251" s="171"/>
      <c r="AI251" s="131">
        <f t="shared" si="31"/>
        <v>9</v>
      </c>
      <c r="AJ251" s="132" t="str">
        <f t="shared" si="32"/>
        <v>TN</v>
      </c>
      <c r="AK251" s="154"/>
      <c r="AL251" s="134" t="str">
        <f t="shared" si="26"/>
        <v>TN</v>
      </c>
      <c r="AM251" s="119">
        <v>710</v>
      </c>
      <c r="AN251" s="135">
        <f t="shared" si="27"/>
        <v>0</v>
      </c>
      <c r="AO251" s="135" t="str">
        <f t="shared" si="28"/>
        <v>101</v>
      </c>
      <c r="AP251" s="135" t="str">
        <f t="shared" si="29"/>
        <v>10</v>
      </c>
      <c r="AQ251" s="135" t="str">
        <f t="shared" si="30"/>
        <v>0</v>
      </c>
      <c r="AR251" s="155"/>
      <c r="AS251" s="137">
        <v>3</v>
      </c>
      <c r="AT251" s="156"/>
      <c r="AU251" s="170"/>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row>
    <row r="252" spans="1:76" s="4" customFormat="1" ht="21.95" customHeight="1" x14ac:dyDescent="0.25">
      <c r="A252" s="43">
        <v>38</v>
      </c>
      <c r="B252" s="44">
        <v>22</v>
      </c>
      <c r="C252" s="50" t="s">
        <v>1772</v>
      </c>
      <c r="D252" s="119">
        <f>IF(AND(AS252=AS251,AL252=AL251),IF(AL252="TN",IF(AS251=3,IF(D251&lt;'Phan phong'!$I$9,D251+1,1),IF(D251&lt;'Phan phong'!$I$10,D251+1,1)),IF(AS251=3,IF(D251&lt;'Phan phong'!$P$9,D251+1,1),IF(D251&lt;'Phan phong'!$P$10,D251+1,1))),1)</f>
        <v>10</v>
      </c>
      <c r="E252" s="138">
        <v>290250</v>
      </c>
      <c r="F252" s="121" t="s">
        <v>326</v>
      </c>
      <c r="G252" s="122" t="s">
        <v>361</v>
      </c>
      <c r="H252" s="123">
        <v>36619</v>
      </c>
      <c r="I252" s="124"/>
      <c r="J252" s="124"/>
      <c r="K252" s="124"/>
      <c r="L252" s="124"/>
      <c r="M252" s="124"/>
      <c r="N252" s="124"/>
      <c r="O252" s="124"/>
      <c r="P252" s="124"/>
      <c r="Q252" s="125"/>
      <c r="R252" s="126"/>
      <c r="S252" s="124"/>
      <c r="T252" s="124"/>
      <c r="U252" s="124"/>
      <c r="V252" s="124"/>
      <c r="W252" s="124"/>
      <c r="X252" s="124"/>
      <c r="Y252" s="124"/>
      <c r="Z252" s="124"/>
      <c r="AA252" s="125"/>
      <c r="AB252" s="126"/>
      <c r="AC252" s="127">
        <f>SUM(I252,K252,M252,O252)</f>
        <v>0</v>
      </c>
      <c r="AD252" s="128" t="s">
        <v>5</v>
      </c>
      <c r="AE252" s="128" t="s">
        <v>272</v>
      </c>
      <c r="AF252" s="129"/>
      <c r="AG252" s="129"/>
      <c r="AH252" s="130"/>
      <c r="AI252" s="131">
        <f t="shared" si="31"/>
        <v>9</v>
      </c>
      <c r="AJ252" s="132" t="str">
        <f t="shared" si="32"/>
        <v>XH</v>
      </c>
      <c r="AK252" s="133" t="s">
        <v>163</v>
      </c>
      <c r="AL252" s="134" t="str">
        <f t="shared" si="26"/>
        <v>TN</v>
      </c>
      <c r="AM252" s="119">
        <v>922</v>
      </c>
      <c r="AN252" s="135">
        <f t="shared" si="27"/>
        <v>0</v>
      </c>
      <c r="AO252" s="135" t="str">
        <f t="shared" si="28"/>
        <v>105</v>
      </c>
      <c r="AP252" s="135" t="str">
        <f t="shared" si="29"/>
        <v>10</v>
      </c>
      <c r="AQ252" s="135" t="str">
        <f t="shared" si="30"/>
        <v>0</v>
      </c>
      <c r="AR252" s="136"/>
      <c r="AS252" s="137">
        <v>3</v>
      </c>
      <c r="AT252" s="137"/>
      <c r="AU252" s="161"/>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row>
    <row r="253" spans="1:76" s="4" customFormat="1" ht="21.95" customHeight="1" x14ac:dyDescent="0.25">
      <c r="A253" s="43">
        <v>36</v>
      </c>
      <c r="B253" s="43">
        <v>27</v>
      </c>
      <c r="C253" s="15" t="s">
        <v>940</v>
      </c>
      <c r="D253" s="119">
        <f>IF(AND(AS253=AS252,AL253=AL252),IF(AL253="TN",IF(AS252=3,IF(D252&lt;'Phan phong'!$I$9,D252+1,1),IF(D252&lt;'Phan phong'!$I$10,D252+1,1)),IF(AS252=3,IF(D252&lt;'Phan phong'!$P$9,D252+1,1),IF(D252&lt;'Phan phong'!$P$10,D252+1,1))),1)</f>
        <v>11</v>
      </c>
      <c r="E253" s="120">
        <v>290251</v>
      </c>
      <c r="F253" s="121" t="s">
        <v>322</v>
      </c>
      <c r="G253" s="150" t="s">
        <v>361</v>
      </c>
      <c r="H253" s="163" t="s">
        <v>674</v>
      </c>
      <c r="I253" s="142"/>
      <c r="J253" s="142"/>
      <c r="K253" s="124"/>
      <c r="L253" s="124"/>
      <c r="M253" s="124"/>
      <c r="N253" s="124"/>
      <c r="O253" s="124"/>
      <c r="P253" s="124"/>
      <c r="Q253" s="142"/>
      <c r="R253" s="126"/>
      <c r="S253" s="142"/>
      <c r="T253" s="142"/>
      <c r="U253" s="124"/>
      <c r="V253" s="124"/>
      <c r="W253" s="124"/>
      <c r="X253" s="124"/>
      <c r="Y253" s="124"/>
      <c r="Z253" s="124"/>
      <c r="AA253" s="142"/>
      <c r="AB253" s="126"/>
      <c r="AC253" s="127">
        <f>SUM(I253,K253,M253,O253,Q253)</f>
        <v>0</v>
      </c>
      <c r="AD253" s="143" t="s">
        <v>10</v>
      </c>
      <c r="AE253" s="143" t="s">
        <v>304</v>
      </c>
      <c r="AF253" s="129"/>
      <c r="AG253" s="129"/>
      <c r="AH253" s="144"/>
      <c r="AI253" s="131">
        <f t="shared" si="31"/>
        <v>9</v>
      </c>
      <c r="AJ253" s="132" t="str">
        <f t="shared" si="32"/>
        <v>TN</v>
      </c>
      <c r="AK253" s="133"/>
      <c r="AL253" s="134" t="str">
        <f t="shared" si="26"/>
        <v>TN</v>
      </c>
      <c r="AM253" s="119">
        <v>25</v>
      </c>
      <c r="AN253" s="135">
        <f t="shared" si="27"/>
        <v>1</v>
      </c>
      <c r="AO253" s="135" t="str">
        <f t="shared" si="28"/>
        <v>111</v>
      </c>
      <c r="AP253" s="135" t="str">
        <f t="shared" si="29"/>
        <v>11</v>
      </c>
      <c r="AQ253" s="135" t="str">
        <f t="shared" si="30"/>
        <v>1</v>
      </c>
      <c r="AR253" s="136"/>
      <c r="AS253" s="137">
        <v>3</v>
      </c>
      <c r="AT253" s="145"/>
      <c r="AU253" s="182"/>
      <c r="AV253" s="7"/>
      <c r="AW253" s="7"/>
      <c r="AX253" s="7"/>
      <c r="AY253" s="7"/>
      <c r="AZ253" s="7"/>
      <c r="BA253" s="7"/>
      <c r="BB253" s="7"/>
      <c r="BC253" s="7"/>
      <c r="BD253" s="7"/>
      <c r="BE253" s="7"/>
      <c r="BF253" s="7"/>
      <c r="BG253" s="7"/>
      <c r="BH253" s="7"/>
      <c r="BI253" s="7"/>
      <c r="BJ253" s="7"/>
      <c r="BK253" s="7"/>
      <c r="BL253" s="7"/>
      <c r="BM253" s="7"/>
      <c r="BN253" s="7"/>
      <c r="BO253" s="7"/>
      <c r="BP253" s="7"/>
      <c r="BQ253" s="7"/>
      <c r="BR253" s="7"/>
      <c r="BS253" s="7"/>
      <c r="BT253" s="7"/>
      <c r="BU253" s="7"/>
      <c r="BV253" s="7"/>
      <c r="BW253" s="7"/>
      <c r="BX253" s="7"/>
    </row>
    <row r="254" spans="1:76" s="4" customFormat="1" ht="21.95" customHeight="1" x14ac:dyDescent="0.25">
      <c r="A254" s="43">
        <v>39</v>
      </c>
      <c r="B254" s="43">
        <v>27</v>
      </c>
      <c r="C254" s="15" t="s">
        <v>987</v>
      </c>
      <c r="D254" s="119">
        <f>IF(AND(AS254=AS253,AL254=AL253),IF(AL254="TN",IF(AS253=3,IF(D253&lt;'Phan phong'!$I$9,D253+1,1),IF(D253&lt;'Phan phong'!$I$10,D253+1,1)),IF(AS253=3,IF(D253&lt;'Phan phong'!$P$9,D253+1,1),IF(D253&lt;'Phan phong'!$P$10,D253+1,1))),1)</f>
        <v>12</v>
      </c>
      <c r="E254" s="138">
        <v>290252</v>
      </c>
      <c r="F254" s="121" t="s">
        <v>380</v>
      </c>
      <c r="G254" s="150" t="s">
        <v>440</v>
      </c>
      <c r="H254" s="163" t="s">
        <v>742</v>
      </c>
      <c r="I254" s="142"/>
      <c r="J254" s="142"/>
      <c r="K254" s="124"/>
      <c r="L254" s="124"/>
      <c r="M254" s="124"/>
      <c r="N254" s="124"/>
      <c r="O254" s="124"/>
      <c r="P254" s="124"/>
      <c r="Q254" s="142"/>
      <c r="R254" s="152"/>
      <c r="S254" s="142"/>
      <c r="T254" s="142"/>
      <c r="U254" s="124"/>
      <c r="V254" s="124"/>
      <c r="W254" s="124"/>
      <c r="X254" s="124"/>
      <c r="Y254" s="124"/>
      <c r="Z254" s="124"/>
      <c r="AA254" s="142"/>
      <c r="AB254" s="152"/>
      <c r="AC254" s="127">
        <f>SUM(I254,K254,M254,O254,Q254)</f>
        <v>0</v>
      </c>
      <c r="AD254" s="143" t="s">
        <v>11</v>
      </c>
      <c r="AE254" s="143" t="s">
        <v>1282</v>
      </c>
      <c r="AF254" s="129"/>
      <c r="AG254" s="129"/>
      <c r="AH254" s="164"/>
      <c r="AI254" s="131">
        <f t="shared" si="31"/>
        <v>9</v>
      </c>
      <c r="AJ254" s="132" t="str">
        <f t="shared" si="32"/>
        <v>TN</v>
      </c>
      <c r="AK254" s="133"/>
      <c r="AL254" s="134" t="str">
        <f t="shared" si="26"/>
        <v>TN</v>
      </c>
      <c r="AM254" s="119">
        <v>69</v>
      </c>
      <c r="AN254" s="135">
        <f t="shared" si="27"/>
        <v>1</v>
      </c>
      <c r="AO254" s="135" t="str">
        <f t="shared" si="28"/>
        <v>112</v>
      </c>
      <c r="AP254" s="135" t="str">
        <f t="shared" si="29"/>
        <v>11</v>
      </c>
      <c r="AQ254" s="135" t="str">
        <f t="shared" si="30"/>
        <v>1</v>
      </c>
      <c r="AR254" s="136"/>
      <c r="AS254" s="137">
        <v>3</v>
      </c>
      <c r="AT254" s="161"/>
      <c r="AU254" s="161"/>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row>
    <row r="255" spans="1:76" s="4" customFormat="1" ht="21.95" customHeight="1" x14ac:dyDescent="0.25">
      <c r="A255" s="42"/>
      <c r="B255" s="43"/>
      <c r="C255" s="50" t="s">
        <v>1579</v>
      </c>
      <c r="D255" s="119">
        <f>IF(AND(AS255=AS254,AL255=AL254),IF(AL255="TN",IF(AS254=3,IF(D254&lt;'Phan phong'!$I$9,D254+1,1),IF(D254&lt;'Phan phong'!$I$10,D254+1,1)),IF(AS254=3,IF(D254&lt;'Phan phong'!$P$9,D254+1,1),IF(D254&lt;'Phan phong'!$P$10,D254+1,1))),1)</f>
        <v>13</v>
      </c>
      <c r="E255" s="120">
        <v>290253</v>
      </c>
      <c r="F255" s="121" t="s">
        <v>330</v>
      </c>
      <c r="G255" s="150" t="s">
        <v>573</v>
      </c>
      <c r="H255" s="151"/>
      <c r="I255" s="142"/>
      <c r="J255" s="142"/>
      <c r="K255" s="124"/>
      <c r="L255" s="124"/>
      <c r="M255" s="124"/>
      <c r="N255" s="124"/>
      <c r="O255" s="124"/>
      <c r="P255" s="124"/>
      <c r="Q255" s="142"/>
      <c r="R255" s="152"/>
      <c r="S255" s="142"/>
      <c r="T255" s="142"/>
      <c r="U255" s="124"/>
      <c r="V255" s="124"/>
      <c r="W255" s="124"/>
      <c r="X255" s="124"/>
      <c r="Y255" s="124"/>
      <c r="Z255" s="124"/>
      <c r="AA255" s="142"/>
      <c r="AB255" s="152"/>
      <c r="AC255" s="127"/>
      <c r="AD255" s="128" t="s">
        <v>1</v>
      </c>
      <c r="AE255" s="128" t="s">
        <v>163</v>
      </c>
      <c r="AF255" s="129"/>
      <c r="AG255" s="129"/>
      <c r="AH255" s="153"/>
      <c r="AI255" s="131">
        <f t="shared" si="31"/>
        <v>9</v>
      </c>
      <c r="AJ255" s="132" t="str">
        <f t="shared" si="32"/>
        <v>TN</v>
      </c>
      <c r="AK255" s="154"/>
      <c r="AL255" s="134" t="str">
        <f t="shared" si="26"/>
        <v>TN</v>
      </c>
      <c r="AM255" s="119">
        <v>729</v>
      </c>
      <c r="AN255" s="135">
        <f t="shared" si="27"/>
        <v>0</v>
      </c>
      <c r="AO255" s="135" t="str">
        <f t="shared" si="28"/>
        <v>101</v>
      </c>
      <c r="AP255" s="135" t="str">
        <f t="shared" si="29"/>
        <v>10</v>
      </c>
      <c r="AQ255" s="135" t="str">
        <f t="shared" si="30"/>
        <v>0</v>
      </c>
      <c r="AR255" s="155"/>
      <c r="AS255" s="137">
        <v>3</v>
      </c>
      <c r="AT255" s="156"/>
      <c r="AU255" s="145"/>
    </row>
    <row r="256" spans="1:76" s="4" customFormat="1" ht="21.95" customHeight="1" x14ac:dyDescent="0.2">
      <c r="A256" s="43">
        <v>18</v>
      </c>
      <c r="B256" s="44">
        <v>12</v>
      </c>
      <c r="C256" s="50" t="s">
        <v>1880</v>
      </c>
      <c r="D256" s="119">
        <f>IF(AND(AS256=AS255,AL256=AL255),IF(AL256="TN",IF(AS255=3,IF(D255&lt;'Phan phong'!$I$9,D255+1,1),IF(D255&lt;'Phan phong'!$I$10,D255+1,1)),IF(AS255=3,IF(D255&lt;'Phan phong'!$P$9,D255+1,1),IF(D255&lt;'Phan phong'!$P$10,D255+1,1))),1)</f>
        <v>14</v>
      </c>
      <c r="E256" s="138">
        <v>290254</v>
      </c>
      <c r="F256" s="121" t="s">
        <v>2077</v>
      </c>
      <c r="G256" s="122" t="s">
        <v>573</v>
      </c>
      <c r="H256" s="123">
        <v>37021</v>
      </c>
      <c r="I256" s="124"/>
      <c r="J256" s="124"/>
      <c r="K256" s="124"/>
      <c r="L256" s="124"/>
      <c r="M256" s="124"/>
      <c r="N256" s="124"/>
      <c r="O256" s="124"/>
      <c r="P256" s="124"/>
      <c r="Q256" s="125"/>
      <c r="R256" s="126"/>
      <c r="S256" s="124"/>
      <c r="T256" s="124"/>
      <c r="U256" s="124"/>
      <c r="V256" s="124"/>
      <c r="W256" s="124"/>
      <c r="X256" s="124"/>
      <c r="Y256" s="124"/>
      <c r="Z256" s="124"/>
      <c r="AA256" s="125"/>
      <c r="AB256" s="126"/>
      <c r="AC256" s="127">
        <f>SUM(I256,K256,M256,O256)</f>
        <v>0</v>
      </c>
      <c r="AD256" s="128" t="s">
        <v>9</v>
      </c>
      <c r="AE256" s="128" t="s">
        <v>163</v>
      </c>
      <c r="AF256" s="129"/>
      <c r="AG256" s="129"/>
      <c r="AH256" s="130"/>
      <c r="AI256" s="131">
        <f t="shared" si="31"/>
        <v>9</v>
      </c>
      <c r="AJ256" s="132" t="str">
        <f t="shared" si="32"/>
        <v>TN</v>
      </c>
      <c r="AK256" s="133"/>
      <c r="AL256" s="134" t="str">
        <f t="shared" si="26"/>
        <v>TN</v>
      </c>
      <c r="AM256" s="119">
        <v>1036</v>
      </c>
      <c r="AN256" s="135">
        <f t="shared" si="27"/>
        <v>0</v>
      </c>
      <c r="AO256" s="135" t="str">
        <f t="shared" si="28"/>
        <v>108</v>
      </c>
      <c r="AP256" s="135" t="str">
        <f t="shared" si="29"/>
        <v>10</v>
      </c>
      <c r="AQ256" s="135" t="str">
        <f t="shared" si="30"/>
        <v>0</v>
      </c>
      <c r="AR256" s="146"/>
      <c r="AS256" s="137">
        <v>3</v>
      </c>
      <c r="AT256" s="145"/>
      <c r="AU256" s="161"/>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row>
    <row r="257" spans="1:76" s="4" customFormat="1" ht="21.95" customHeight="1" x14ac:dyDescent="0.25">
      <c r="A257" s="43">
        <v>20</v>
      </c>
      <c r="B257" s="43">
        <v>19</v>
      </c>
      <c r="C257" s="15" t="s">
        <v>1038</v>
      </c>
      <c r="D257" s="119">
        <f>IF(AND(AS257=AS256,AL257=AL256),IF(AL257="TN",IF(AS256=3,IF(D256&lt;'Phan phong'!$I$9,D256+1,1),IF(D256&lt;'Phan phong'!$I$10,D256+1,1)),IF(AS256=3,IF(D256&lt;'Phan phong'!$P$9,D256+1,1),IF(D256&lt;'Phan phong'!$P$10,D256+1,1))),1)</f>
        <v>15</v>
      </c>
      <c r="E257" s="120">
        <v>290255</v>
      </c>
      <c r="F257" s="121" t="s">
        <v>461</v>
      </c>
      <c r="G257" s="150" t="s">
        <v>488</v>
      </c>
      <c r="H257" s="163" t="s">
        <v>785</v>
      </c>
      <c r="I257" s="142"/>
      <c r="J257" s="142"/>
      <c r="K257" s="124"/>
      <c r="L257" s="124"/>
      <c r="M257" s="124"/>
      <c r="N257" s="124"/>
      <c r="O257" s="124"/>
      <c r="P257" s="124"/>
      <c r="Q257" s="142"/>
      <c r="R257" s="152"/>
      <c r="S257" s="142"/>
      <c r="T257" s="142"/>
      <c r="U257" s="124"/>
      <c r="V257" s="124"/>
      <c r="W257" s="124"/>
      <c r="X257" s="124"/>
      <c r="Y257" s="124"/>
      <c r="Z257" s="124"/>
      <c r="AA257" s="142"/>
      <c r="AB257" s="152"/>
      <c r="AC257" s="127">
        <f>SUM(I257,K257,M257,O257,Q257)</f>
        <v>0</v>
      </c>
      <c r="AD257" s="143" t="s">
        <v>10</v>
      </c>
      <c r="AE257" s="143" t="s">
        <v>168</v>
      </c>
      <c r="AF257" s="129"/>
      <c r="AG257" s="129"/>
      <c r="AH257" s="164"/>
      <c r="AI257" s="131">
        <f t="shared" si="31"/>
        <v>9</v>
      </c>
      <c r="AJ257" s="132" t="str">
        <f t="shared" si="32"/>
        <v>XH</v>
      </c>
      <c r="AK257" s="133" t="s">
        <v>163</v>
      </c>
      <c r="AL257" s="134" t="str">
        <f t="shared" si="26"/>
        <v>TN</v>
      </c>
      <c r="AM257" s="119">
        <v>28</v>
      </c>
      <c r="AN257" s="135">
        <f t="shared" si="27"/>
        <v>1</v>
      </c>
      <c r="AO257" s="135" t="str">
        <f t="shared" si="28"/>
        <v>111</v>
      </c>
      <c r="AP257" s="135" t="str">
        <f t="shared" si="29"/>
        <v>11</v>
      </c>
      <c r="AQ257" s="135" t="str">
        <f t="shared" si="30"/>
        <v>1</v>
      </c>
      <c r="AR257" s="136"/>
      <c r="AS257" s="137">
        <v>3</v>
      </c>
      <c r="AT257" s="161"/>
      <c r="AU257" s="137"/>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row>
    <row r="258" spans="1:76" s="4" customFormat="1" ht="21.95" customHeight="1" x14ac:dyDescent="0.25">
      <c r="A258" s="43">
        <v>37</v>
      </c>
      <c r="B258" s="43">
        <v>16</v>
      </c>
      <c r="C258" s="15" t="s">
        <v>945</v>
      </c>
      <c r="D258" s="119">
        <f>IF(AND(AS258=AS257,AL258=AL257),IF(AL258="TN",IF(AS257=3,IF(D257&lt;'Phan phong'!$I$9,D257+1,1),IF(D257&lt;'Phan phong'!$I$10,D257+1,1)),IF(AS257=3,IF(D257&lt;'Phan phong'!$P$9,D257+1,1),IF(D257&lt;'Phan phong'!$P$10,D257+1,1))),1)</f>
        <v>16</v>
      </c>
      <c r="E258" s="138">
        <v>290256</v>
      </c>
      <c r="F258" s="121" t="s">
        <v>384</v>
      </c>
      <c r="G258" s="150" t="s">
        <v>385</v>
      </c>
      <c r="H258" s="163" t="s">
        <v>704</v>
      </c>
      <c r="I258" s="142"/>
      <c r="J258" s="142"/>
      <c r="K258" s="124"/>
      <c r="L258" s="124"/>
      <c r="M258" s="124"/>
      <c r="N258" s="124"/>
      <c r="O258" s="124"/>
      <c r="P258" s="124"/>
      <c r="Q258" s="142"/>
      <c r="R258" s="126"/>
      <c r="S258" s="142"/>
      <c r="T258" s="142"/>
      <c r="U258" s="124"/>
      <c r="V258" s="124"/>
      <c r="W258" s="124"/>
      <c r="X258" s="124"/>
      <c r="Y258" s="124"/>
      <c r="Z258" s="124"/>
      <c r="AA258" s="142"/>
      <c r="AB258" s="126"/>
      <c r="AC258" s="127">
        <f>SUM(I258,K258,M258,O258,Q258)</f>
        <v>0</v>
      </c>
      <c r="AD258" s="143" t="s">
        <v>10</v>
      </c>
      <c r="AE258" s="143" t="s">
        <v>304</v>
      </c>
      <c r="AF258" s="129"/>
      <c r="AG258" s="129"/>
      <c r="AH258" s="164"/>
      <c r="AI258" s="131">
        <f t="shared" si="31"/>
        <v>9</v>
      </c>
      <c r="AJ258" s="132" t="str">
        <f t="shared" si="32"/>
        <v>TN</v>
      </c>
      <c r="AK258" s="133"/>
      <c r="AL258" s="134" t="str">
        <f t="shared" si="26"/>
        <v>TN</v>
      </c>
      <c r="AM258" s="119">
        <v>29</v>
      </c>
      <c r="AN258" s="135">
        <f t="shared" si="27"/>
        <v>1</v>
      </c>
      <c r="AO258" s="135" t="str">
        <f t="shared" si="28"/>
        <v>111</v>
      </c>
      <c r="AP258" s="135" t="str">
        <f t="shared" si="29"/>
        <v>11</v>
      </c>
      <c r="AQ258" s="135" t="str">
        <f t="shared" si="30"/>
        <v>1</v>
      </c>
      <c r="AR258" s="136"/>
      <c r="AS258" s="137">
        <v>3</v>
      </c>
      <c r="AT258" s="137"/>
      <c r="AU258" s="161"/>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row>
    <row r="259" spans="1:76" s="4" customFormat="1" ht="21.95" customHeight="1" x14ac:dyDescent="0.2">
      <c r="A259" s="44">
        <v>18</v>
      </c>
      <c r="B259" s="44">
        <v>28</v>
      </c>
      <c r="C259" s="50" t="s">
        <v>1832</v>
      </c>
      <c r="D259" s="119">
        <f>IF(AND(AS259=AS258,AL259=AL258),IF(AL259="TN",IF(AS258=3,IF(D258&lt;'Phan phong'!$I$9,D258+1,1),IF(D258&lt;'Phan phong'!$I$10,D258+1,1)),IF(AS258=3,IF(D258&lt;'Phan phong'!$P$9,D258+1,1),IF(D258&lt;'Phan phong'!$P$10,D258+1,1))),1)</f>
        <v>17</v>
      </c>
      <c r="E259" s="120">
        <v>290257</v>
      </c>
      <c r="F259" s="121" t="s">
        <v>332</v>
      </c>
      <c r="G259" s="122" t="s">
        <v>337</v>
      </c>
      <c r="H259" s="123">
        <v>36902</v>
      </c>
      <c r="I259" s="124"/>
      <c r="J259" s="124"/>
      <c r="K259" s="124"/>
      <c r="L259" s="124"/>
      <c r="M259" s="124"/>
      <c r="N259" s="124"/>
      <c r="O259" s="124"/>
      <c r="P259" s="124"/>
      <c r="Q259" s="125"/>
      <c r="R259" s="126"/>
      <c r="S259" s="124"/>
      <c r="T259" s="124"/>
      <c r="U259" s="124"/>
      <c r="V259" s="124"/>
      <c r="W259" s="124"/>
      <c r="X259" s="124"/>
      <c r="Y259" s="124"/>
      <c r="Z259" s="124"/>
      <c r="AA259" s="125"/>
      <c r="AB259" s="126"/>
      <c r="AC259" s="127">
        <f>SUM(I259,K259,M259,O259)</f>
        <v>0</v>
      </c>
      <c r="AD259" s="128" t="s">
        <v>8</v>
      </c>
      <c r="AE259" s="128" t="s">
        <v>163</v>
      </c>
      <c r="AF259" s="129"/>
      <c r="AG259" s="129"/>
      <c r="AH259" s="130"/>
      <c r="AI259" s="131">
        <f t="shared" si="31"/>
        <v>9</v>
      </c>
      <c r="AJ259" s="132" t="str">
        <f t="shared" si="32"/>
        <v>TN</v>
      </c>
      <c r="AK259" s="133"/>
      <c r="AL259" s="134" t="str">
        <f t="shared" ref="AL259:AL322" si="34">IF(AK259&lt;&gt;"",AK259,AJ259)</f>
        <v>TN</v>
      </c>
      <c r="AM259" s="119">
        <v>986</v>
      </c>
      <c r="AN259" s="135">
        <f t="shared" ref="AN259:AN322" si="35">IF(LEFT(AE259,2)="11",1,IF(LEFT(AE259,2)="12",2,0))</f>
        <v>0</v>
      </c>
      <c r="AO259" s="135" t="str">
        <f t="shared" ref="AO259:AO322" si="36">LEFT(AD259,2)&amp;RIGHT(AD259,1)</f>
        <v>107</v>
      </c>
      <c r="AP259" s="135" t="str">
        <f t="shared" ref="AP259:AP322" si="37">LEFT(AD259,2)</f>
        <v>10</v>
      </c>
      <c r="AQ259" s="135" t="str">
        <f t="shared" ref="AQ259:AQ322" si="38">RIGHT(AP259,1)</f>
        <v>0</v>
      </c>
      <c r="AR259" s="146"/>
      <c r="AS259" s="137">
        <v>3</v>
      </c>
      <c r="AT259" s="162"/>
      <c r="AU259" s="161"/>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row>
    <row r="260" spans="1:76" s="4" customFormat="1" ht="21.95" customHeight="1" x14ac:dyDescent="0.2">
      <c r="A260" s="43">
        <v>13</v>
      </c>
      <c r="B260" s="43">
        <v>13</v>
      </c>
      <c r="C260" s="15" t="s">
        <v>915</v>
      </c>
      <c r="D260" s="119">
        <f>IF(AND(AS260=AS259,AL260=AL259),IF(AL260="TN",IF(AS259=3,IF(D259&lt;'Phan phong'!$I$9,D259+1,1),IF(D259&lt;'Phan phong'!$I$10,D259+1,1)),IF(AS259=3,IF(D259&lt;'Phan phong'!$P$9,D259+1,1),IF(D259&lt;'Phan phong'!$P$10,D259+1,1))),1)</f>
        <v>18</v>
      </c>
      <c r="E260" s="138">
        <v>290258</v>
      </c>
      <c r="F260" s="121" t="s">
        <v>336</v>
      </c>
      <c r="G260" s="150" t="s">
        <v>337</v>
      </c>
      <c r="H260" s="163" t="s">
        <v>676</v>
      </c>
      <c r="I260" s="142"/>
      <c r="J260" s="142"/>
      <c r="K260" s="142"/>
      <c r="L260" s="142"/>
      <c r="M260" s="142"/>
      <c r="N260" s="142"/>
      <c r="O260" s="142"/>
      <c r="P260" s="142"/>
      <c r="Q260" s="142"/>
      <c r="R260" s="126"/>
      <c r="S260" s="142"/>
      <c r="T260" s="142"/>
      <c r="U260" s="142"/>
      <c r="V260" s="142"/>
      <c r="W260" s="142"/>
      <c r="X260" s="142"/>
      <c r="Y260" s="142"/>
      <c r="Z260" s="142"/>
      <c r="AA260" s="142"/>
      <c r="AB260" s="126"/>
      <c r="AC260" s="127">
        <f>SUM(I260,K260,M260,O260,Q260)</f>
        <v>0</v>
      </c>
      <c r="AD260" s="143" t="s">
        <v>15</v>
      </c>
      <c r="AE260" s="143" t="s">
        <v>166</v>
      </c>
      <c r="AF260" s="129"/>
      <c r="AG260" s="129"/>
      <c r="AH260" s="144"/>
      <c r="AI260" s="131">
        <f t="shared" ref="AI260:AI323" si="39">IF($D260=1,AI259+1,AI259)</f>
        <v>9</v>
      </c>
      <c r="AJ260" s="132" t="str">
        <f t="shared" si="32"/>
        <v>TN</v>
      </c>
      <c r="AK260" s="133"/>
      <c r="AL260" s="134" t="str">
        <f t="shared" si="34"/>
        <v>TN</v>
      </c>
      <c r="AM260" s="119">
        <v>236</v>
      </c>
      <c r="AN260" s="135">
        <f t="shared" si="35"/>
        <v>1</v>
      </c>
      <c r="AO260" s="135" t="str">
        <f t="shared" si="36"/>
        <v>116</v>
      </c>
      <c r="AP260" s="135" t="str">
        <f t="shared" si="37"/>
        <v>11</v>
      </c>
      <c r="AQ260" s="135" t="str">
        <f t="shared" si="38"/>
        <v>1</v>
      </c>
      <c r="AR260" s="146"/>
      <c r="AS260" s="137">
        <v>3</v>
      </c>
      <c r="AT260" s="145"/>
      <c r="AU260" s="145"/>
    </row>
    <row r="261" spans="1:76" s="4" customFormat="1" ht="21.95" customHeight="1" x14ac:dyDescent="0.25">
      <c r="A261" s="42"/>
      <c r="B261" s="43"/>
      <c r="C261" s="50" t="s">
        <v>1625</v>
      </c>
      <c r="D261" s="119">
        <f>IF(AND(AS261=AS260,AL261=AL260),IF(AL261="TN",IF(AS260=3,IF(D260&lt;'Phan phong'!$I$9,D260+1,1),IF(D260&lt;'Phan phong'!$I$10,D260+1,1)),IF(AS260=3,IF(D260&lt;'Phan phong'!$P$9,D260+1,1),IF(D260&lt;'Phan phong'!$P$10,D260+1,1))),1)</f>
        <v>19</v>
      </c>
      <c r="E261" s="120">
        <v>290259</v>
      </c>
      <c r="F261" s="121" t="s">
        <v>1984</v>
      </c>
      <c r="G261" s="150" t="s">
        <v>337</v>
      </c>
      <c r="H261" s="151"/>
      <c r="I261" s="142"/>
      <c r="J261" s="142"/>
      <c r="K261" s="124"/>
      <c r="L261" s="124"/>
      <c r="M261" s="124"/>
      <c r="N261" s="124"/>
      <c r="O261" s="124"/>
      <c r="P261" s="124"/>
      <c r="Q261" s="142"/>
      <c r="R261" s="152"/>
      <c r="S261" s="142"/>
      <c r="T261" s="142"/>
      <c r="U261" s="124"/>
      <c r="V261" s="124"/>
      <c r="W261" s="124"/>
      <c r="X261" s="124"/>
      <c r="Y261" s="124"/>
      <c r="Z261" s="124"/>
      <c r="AA261" s="142"/>
      <c r="AB261" s="152"/>
      <c r="AC261" s="127"/>
      <c r="AD261" s="128" t="s">
        <v>2</v>
      </c>
      <c r="AE261" s="128" t="s">
        <v>163</v>
      </c>
      <c r="AF261" s="129"/>
      <c r="AG261" s="129"/>
      <c r="AH261" s="153"/>
      <c r="AI261" s="131">
        <f t="shared" si="39"/>
        <v>9</v>
      </c>
      <c r="AJ261" s="132" t="str">
        <f t="shared" si="32"/>
        <v>TN</v>
      </c>
      <c r="AK261" s="154"/>
      <c r="AL261" s="134" t="str">
        <f t="shared" si="34"/>
        <v>TN</v>
      </c>
      <c r="AM261" s="119">
        <v>775</v>
      </c>
      <c r="AN261" s="135">
        <f t="shared" si="35"/>
        <v>0</v>
      </c>
      <c r="AO261" s="135" t="str">
        <f t="shared" si="36"/>
        <v>102</v>
      </c>
      <c r="AP261" s="135" t="str">
        <f t="shared" si="37"/>
        <v>10</v>
      </c>
      <c r="AQ261" s="135" t="str">
        <f t="shared" si="38"/>
        <v>0</v>
      </c>
      <c r="AR261" s="155"/>
      <c r="AS261" s="137">
        <v>3</v>
      </c>
      <c r="AT261" s="156"/>
      <c r="AU261" s="145"/>
    </row>
    <row r="262" spans="1:76" s="4" customFormat="1" ht="21.95" customHeight="1" x14ac:dyDescent="0.25">
      <c r="A262" s="43">
        <v>23</v>
      </c>
      <c r="B262" s="43">
        <v>13</v>
      </c>
      <c r="C262" s="15" t="s">
        <v>1091</v>
      </c>
      <c r="D262" s="119">
        <f>IF(AND(AS262=AS261,AL262=AL261),IF(AL262="TN",IF(AS261=3,IF(D261&lt;'Phan phong'!$I$9,D261+1,1),IF(D261&lt;'Phan phong'!$I$10,D261+1,1)),IF(AS261=3,IF(D261&lt;'Phan phong'!$P$9,D261+1,1),IF(D261&lt;'Phan phong'!$P$10,D261+1,1))),1)</f>
        <v>20</v>
      </c>
      <c r="E262" s="138">
        <v>290260</v>
      </c>
      <c r="F262" s="121" t="s">
        <v>537</v>
      </c>
      <c r="G262" s="150" t="s">
        <v>337</v>
      </c>
      <c r="H262" s="163" t="s">
        <v>670</v>
      </c>
      <c r="I262" s="142"/>
      <c r="J262" s="142"/>
      <c r="K262" s="124"/>
      <c r="L262" s="124"/>
      <c r="M262" s="124"/>
      <c r="N262" s="124"/>
      <c r="O262" s="124"/>
      <c r="P262" s="124"/>
      <c r="Q262" s="142"/>
      <c r="R262" s="152"/>
      <c r="S262" s="142"/>
      <c r="T262" s="142"/>
      <c r="U262" s="124"/>
      <c r="V262" s="124"/>
      <c r="W262" s="124"/>
      <c r="X262" s="124"/>
      <c r="Y262" s="124"/>
      <c r="Z262" s="124"/>
      <c r="AA262" s="142"/>
      <c r="AB262" s="152"/>
      <c r="AC262" s="127">
        <f>SUM(I262,K262,M262,O262,Q262)</f>
        <v>0</v>
      </c>
      <c r="AD262" s="143" t="s">
        <v>14</v>
      </c>
      <c r="AE262" s="143" t="s">
        <v>1559</v>
      </c>
      <c r="AF262" s="129"/>
      <c r="AG262" s="129"/>
      <c r="AH262" s="164"/>
      <c r="AI262" s="131">
        <f t="shared" si="39"/>
        <v>9</v>
      </c>
      <c r="AJ262" s="132" t="str">
        <f t="shared" si="32"/>
        <v>TN</v>
      </c>
      <c r="AK262" s="133"/>
      <c r="AL262" s="134" t="str">
        <f t="shared" si="34"/>
        <v>TN</v>
      </c>
      <c r="AM262" s="119">
        <v>153</v>
      </c>
      <c r="AN262" s="135">
        <f t="shared" si="35"/>
        <v>1</v>
      </c>
      <c r="AO262" s="135" t="str">
        <f t="shared" si="36"/>
        <v>114</v>
      </c>
      <c r="AP262" s="135" t="str">
        <f t="shared" si="37"/>
        <v>11</v>
      </c>
      <c r="AQ262" s="135" t="str">
        <f t="shared" si="38"/>
        <v>1</v>
      </c>
      <c r="AR262" s="136"/>
      <c r="AS262" s="137">
        <v>3</v>
      </c>
      <c r="AT262" s="161"/>
      <c r="AU262" s="137"/>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row>
    <row r="263" spans="1:76" s="4" customFormat="1" ht="21.95" customHeight="1" x14ac:dyDescent="0.25">
      <c r="A263" s="42"/>
      <c r="B263" s="43"/>
      <c r="C263" s="50" t="s">
        <v>1653</v>
      </c>
      <c r="D263" s="119">
        <f>IF(AND(AS263=AS262,AL263=AL262),IF(AL263="TN",IF(AS262=3,IF(D262&lt;'Phan phong'!$I$9,D262+1,1),IF(D262&lt;'Phan phong'!$I$10,D262+1,1)),IF(AS262=3,IF(D262&lt;'Phan phong'!$P$9,D262+1,1),IF(D262&lt;'Phan phong'!$P$10,D262+1,1))),1)</f>
        <v>21</v>
      </c>
      <c r="E263" s="120">
        <v>290261</v>
      </c>
      <c r="F263" s="121" t="s">
        <v>422</v>
      </c>
      <c r="G263" s="150" t="s">
        <v>337</v>
      </c>
      <c r="H263" s="151"/>
      <c r="I263" s="142"/>
      <c r="J263" s="142"/>
      <c r="K263" s="124"/>
      <c r="L263" s="124"/>
      <c r="M263" s="124"/>
      <c r="N263" s="124"/>
      <c r="O263" s="124"/>
      <c r="P263" s="124"/>
      <c r="Q263" s="142"/>
      <c r="R263" s="152"/>
      <c r="S263" s="142"/>
      <c r="T263" s="142"/>
      <c r="U263" s="124"/>
      <c r="V263" s="124"/>
      <c r="W263" s="124"/>
      <c r="X263" s="124"/>
      <c r="Y263" s="124"/>
      <c r="Z263" s="124"/>
      <c r="AA263" s="142"/>
      <c r="AB263" s="152"/>
      <c r="AC263" s="127"/>
      <c r="AD263" s="128" t="s">
        <v>4</v>
      </c>
      <c r="AE263" s="128" t="s">
        <v>272</v>
      </c>
      <c r="AF263" s="129"/>
      <c r="AG263" s="129"/>
      <c r="AH263" s="153"/>
      <c r="AI263" s="131">
        <f t="shared" si="39"/>
        <v>9</v>
      </c>
      <c r="AJ263" s="132" t="str">
        <f t="shared" si="32"/>
        <v>XH</v>
      </c>
      <c r="AK263" s="183" t="s">
        <v>163</v>
      </c>
      <c r="AL263" s="134" t="str">
        <f t="shared" si="34"/>
        <v>TN</v>
      </c>
      <c r="AM263" s="119">
        <v>803</v>
      </c>
      <c r="AN263" s="135">
        <f t="shared" si="35"/>
        <v>0</v>
      </c>
      <c r="AO263" s="135" t="str">
        <f t="shared" si="36"/>
        <v>103</v>
      </c>
      <c r="AP263" s="135" t="str">
        <f t="shared" si="37"/>
        <v>10</v>
      </c>
      <c r="AQ263" s="135" t="str">
        <f t="shared" si="38"/>
        <v>0</v>
      </c>
      <c r="AR263" s="155"/>
      <c r="AS263" s="137">
        <v>3</v>
      </c>
      <c r="AT263" s="156"/>
      <c r="AU263" s="145"/>
    </row>
    <row r="264" spans="1:76" s="4" customFormat="1" ht="21.95" customHeight="1" x14ac:dyDescent="0.2">
      <c r="A264" s="43">
        <v>22</v>
      </c>
      <c r="B264" s="43">
        <v>3</v>
      </c>
      <c r="C264" s="15" t="s">
        <v>1041</v>
      </c>
      <c r="D264" s="119">
        <f>IF(AND(AS264=AS263,AL264=AL263),IF(AL264="TN",IF(AS263=3,IF(D263&lt;'Phan phong'!$I$9,D263+1,1),IF(D263&lt;'Phan phong'!$I$10,D263+1,1)),IF(AS263=3,IF(D263&lt;'Phan phong'!$P$9,D263+1,1),IF(D263&lt;'Phan phong'!$P$10,D263+1,1))),1)</f>
        <v>22</v>
      </c>
      <c r="E264" s="138">
        <v>290262</v>
      </c>
      <c r="F264" s="121" t="s">
        <v>490</v>
      </c>
      <c r="G264" s="150" t="s">
        <v>337</v>
      </c>
      <c r="H264" s="163" t="s">
        <v>788</v>
      </c>
      <c r="I264" s="142"/>
      <c r="J264" s="142"/>
      <c r="K264" s="124"/>
      <c r="L264" s="124"/>
      <c r="M264" s="124"/>
      <c r="N264" s="124"/>
      <c r="O264" s="124"/>
      <c r="P264" s="124"/>
      <c r="Q264" s="142"/>
      <c r="R264" s="126"/>
      <c r="S264" s="142"/>
      <c r="T264" s="142"/>
      <c r="U264" s="124"/>
      <c r="V264" s="124"/>
      <c r="W264" s="124"/>
      <c r="X264" s="124"/>
      <c r="Y264" s="124"/>
      <c r="Z264" s="124"/>
      <c r="AA264" s="142"/>
      <c r="AB264" s="126"/>
      <c r="AC264" s="127">
        <f>SUM(I264,K264,M264,O264,Q264)</f>
        <v>0</v>
      </c>
      <c r="AD264" s="143" t="s">
        <v>14</v>
      </c>
      <c r="AE264" s="143" t="s">
        <v>1559</v>
      </c>
      <c r="AF264" s="129"/>
      <c r="AG264" s="129"/>
      <c r="AH264" s="144"/>
      <c r="AI264" s="131">
        <f t="shared" si="39"/>
        <v>9</v>
      </c>
      <c r="AJ264" s="132" t="str">
        <f t="shared" si="32"/>
        <v>TN</v>
      </c>
      <c r="AK264" s="133"/>
      <c r="AL264" s="134" t="str">
        <f t="shared" si="34"/>
        <v>TN</v>
      </c>
      <c r="AM264" s="119">
        <v>152</v>
      </c>
      <c r="AN264" s="135">
        <f t="shared" si="35"/>
        <v>1</v>
      </c>
      <c r="AO264" s="135" t="str">
        <f t="shared" si="36"/>
        <v>114</v>
      </c>
      <c r="AP264" s="135" t="str">
        <f t="shared" si="37"/>
        <v>11</v>
      </c>
      <c r="AQ264" s="135" t="str">
        <f t="shared" si="38"/>
        <v>1</v>
      </c>
      <c r="AR264" s="146"/>
      <c r="AS264" s="137">
        <v>3</v>
      </c>
      <c r="AT264" s="145"/>
      <c r="AU264" s="145"/>
    </row>
    <row r="265" spans="1:76" s="4" customFormat="1" ht="21.95" customHeight="1" x14ac:dyDescent="0.25">
      <c r="A265" s="42"/>
      <c r="B265" s="43"/>
      <c r="C265" s="50" t="s">
        <v>1606</v>
      </c>
      <c r="D265" s="119">
        <f>IF(AND(AS265=AS264,AL265=AL264),IF(AL265="TN",IF(AS264=3,IF(D264&lt;'Phan phong'!$I$9,D264+1,1),IF(D264&lt;'Phan phong'!$I$10,D264+1,1)),IF(AS264=3,IF(D264&lt;'Phan phong'!$P$9,D264+1,1),IF(D264&lt;'Phan phong'!$P$10,D264+1,1))),1)</f>
        <v>23</v>
      </c>
      <c r="E265" s="120">
        <v>290263</v>
      </c>
      <c r="F265" s="121" t="s">
        <v>326</v>
      </c>
      <c r="G265" s="150" t="s">
        <v>611</v>
      </c>
      <c r="H265" s="151"/>
      <c r="I265" s="142"/>
      <c r="J265" s="142"/>
      <c r="K265" s="124"/>
      <c r="L265" s="124"/>
      <c r="M265" s="124"/>
      <c r="N265" s="124"/>
      <c r="O265" s="124"/>
      <c r="P265" s="124"/>
      <c r="Q265" s="142"/>
      <c r="R265" s="152"/>
      <c r="S265" s="142"/>
      <c r="T265" s="142"/>
      <c r="U265" s="124"/>
      <c r="V265" s="124"/>
      <c r="W265" s="124"/>
      <c r="X265" s="124"/>
      <c r="Y265" s="124"/>
      <c r="Z265" s="124"/>
      <c r="AA265" s="142"/>
      <c r="AB265" s="152"/>
      <c r="AC265" s="127"/>
      <c r="AD265" s="128" t="s">
        <v>2</v>
      </c>
      <c r="AE265" s="128" t="s">
        <v>163</v>
      </c>
      <c r="AF265" s="129"/>
      <c r="AG265" s="129"/>
      <c r="AH265" s="153"/>
      <c r="AI265" s="131">
        <f t="shared" si="39"/>
        <v>9</v>
      </c>
      <c r="AJ265" s="132" t="str">
        <f t="shared" si="32"/>
        <v>TN</v>
      </c>
      <c r="AK265" s="154"/>
      <c r="AL265" s="134" t="str">
        <f t="shared" si="34"/>
        <v>TN</v>
      </c>
      <c r="AM265" s="119">
        <v>756</v>
      </c>
      <c r="AN265" s="135">
        <f t="shared" si="35"/>
        <v>0</v>
      </c>
      <c r="AO265" s="135" t="str">
        <f t="shared" si="36"/>
        <v>102</v>
      </c>
      <c r="AP265" s="135" t="str">
        <f t="shared" si="37"/>
        <v>10</v>
      </c>
      <c r="AQ265" s="135" t="str">
        <f t="shared" si="38"/>
        <v>0</v>
      </c>
      <c r="AR265" s="155"/>
      <c r="AS265" s="137">
        <v>3</v>
      </c>
      <c r="AT265" s="156"/>
      <c r="AU265" s="145"/>
    </row>
    <row r="266" spans="1:76" s="4" customFormat="1" ht="21.95" customHeight="1" x14ac:dyDescent="0.2">
      <c r="A266" s="43">
        <v>14</v>
      </c>
      <c r="B266" s="43">
        <v>14</v>
      </c>
      <c r="C266" s="15" t="s">
        <v>944</v>
      </c>
      <c r="D266" s="119">
        <f>IF(AND(AS266=AS265,AL266=AL265),IF(AL266="TN",IF(AS265=3,IF(D265&lt;'Phan phong'!$I$9,D265+1,1),IF(D265&lt;'Phan phong'!$I$10,D265+1,1)),IF(AS265=3,IF(D265&lt;'Phan phong'!$P$9,D265+1,1),IF(D265&lt;'Phan phong'!$P$10,D265+1,1))),1)</f>
        <v>24</v>
      </c>
      <c r="E266" s="138">
        <v>290264</v>
      </c>
      <c r="F266" s="121" t="s">
        <v>382</v>
      </c>
      <c r="G266" s="150" t="s">
        <v>383</v>
      </c>
      <c r="H266" s="163" t="s">
        <v>703</v>
      </c>
      <c r="I266" s="142"/>
      <c r="J266" s="142"/>
      <c r="K266" s="124"/>
      <c r="L266" s="124"/>
      <c r="M266" s="124"/>
      <c r="N266" s="124"/>
      <c r="O266" s="124"/>
      <c r="P266" s="124"/>
      <c r="Q266" s="142"/>
      <c r="R266" s="126"/>
      <c r="S266" s="142"/>
      <c r="T266" s="142"/>
      <c r="U266" s="124"/>
      <c r="V266" s="124"/>
      <c r="W266" s="124"/>
      <c r="X266" s="124"/>
      <c r="Y266" s="124"/>
      <c r="Z266" s="124"/>
      <c r="AA266" s="142"/>
      <c r="AB266" s="126"/>
      <c r="AC266" s="127">
        <f>SUM(I266,K266,M266,O266,Q266)</f>
        <v>0</v>
      </c>
      <c r="AD266" s="143" t="s">
        <v>15</v>
      </c>
      <c r="AE266" s="143" t="s">
        <v>166</v>
      </c>
      <c r="AF266" s="129"/>
      <c r="AG266" s="129"/>
      <c r="AH266" s="144"/>
      <c r="AI266" s="131">
        <f t="shared" si="39"/>
        <v>9</v>
      </c>
      <c r="AJ266" s="132" t="str">
        <f t="shared" si="32"/>
        <v>TN</v>
      </c>
      <c r="AK266" s="133"/>
      <c r="AL266" s="134" t="str">
        <f t="shared" si="34"/>
        <v>TN</v>
      </c>
      <c r="AM266" s="119">
        <v>237</v>
      </c>
      <c r="AN266" s="135">
        <f t="shared" si="35"/>
        <v>1</v>
      </c>
      <c r="AO266" s="135" t="str">
        <f t="shared" si="36"/>
        <v>116</v>
      </c>
      <c r="AP266" s="135" t="str">
        <f t="shared" si="37"/>
        <v>11</v>
      </c>
      <c r="AQ266" s="135" t="str">
        <f t="shared" si="38"/>
        <v>1</v>
      </c>
      <c r="AR266" s="146"/>
      <c r="AS266" s="137">
        <v>3</v>
      </c>
      <c r="AT266" s="137"/>
      <c r="AU266" s="145"/>
    </row>
    <row r="267" spans="1:76" s="4" customFormat="1" ht="21.95" customHeight="1" x14ac:dyDescent="0.25">
      <c r="A267" s="42"/>
      <c r="B267" s="43"/>
      <c r="C267" s="50" t="s">
        <v>1628</v>
      </c>
      <c r="D267" s="119">
        <f>IF(AND(AS267=AS266,AL267=AL266),IF(AL267="TN",IF(AS266=3,IF(D266&lt;'Phan phong'!$I$9,D266+1,1),IF(D266&lt;'Phan phong'!$I$10,D266+1,1)),IF(AS266=3,IF(D266&lt;'Phan phong'!$P$9,D266+1,1),IF(D266&lt;'Phan phong'!$P$10,D266+1,1))),1)</f>
        <v>25</v>
      </c>
      <c r="E267" s="120">
        <v>290265</v>
      </c>
      <c r="F267" s="157" t="s">
        <v>348</v>
      </c>
      <c r="G267" s="158" t="s">
        <v>383</v>
      </c>
      <c r="H267" s="151"/>
      <c r="I267" s="142"/>
      <c r="J267" s="142"/>
      <c r="K267" s="124"/>
      <c r="L267" s="124"/>
      <c r="M267" s="124"/>
      <c r="N267" s="124"/>
      <c r="O267" s="124"/>
      <c r="P267" s="124"/>
      <c r="Q267" s="142"/>
      <c r="R267" s="152"/>
      <c r="S267" s="159"/>
      <c r="T267" s="142"/>
      <c r="U267" s="124"/>
      <c r="V267" s="124"/>
      <c r="W267" s="124"/>
      <c r="X267" s="124"/>
      <c r="Y267" s="124"/>
      <c r="Z267" s="124"/>
      <c r="AA267" s="142"/>
      <c r="AB267" s="152"/>
      <c r="AC267" s="127"/>
      <c r="AD267" s="128" t="s">
        <v>2</v>
      </c>
      <c r="AE267" s="128" t="s">
        <v>163</v>
      </c>
      <c r="AF267" s="129"/>
      <c r="AG267" s="129"/>
      <c r="AH267" s="153"/>
      <c r="AI267" s="131">
        <f t="shared" si="39"/>
        <v>9</v>
      </c>
      <c r="AJ267" s="132" t="str">
        <f t="shared" si="32"/>
        <v>TN</v>
      </c>
      <c r="AK267" s="154"/>
      <c r="AL267" s="134" t="str">
        <f t="shared" si="34"/>
        <v>TN</v>
      </c>
      <c r="AM267" s="119">
        <v>778</v>
      </c>
      <c r="AN267" s="135">
        <f t="shared" si="35"/>
        <v>0</v>
      </c>
      <c r="AO267" s="135" t="str">
        <f t="shared" si="36"/>
        <v>102</v>
      </c>
      <c r="AP267" s="135" t="str">
        <f t="shared" si="37"/>
        <v>10</v>
      </c>
      <c r="AQ267" s="135" t="str">
        <f t="shared" si="38"/>
        <v>0</v>
      </c>
      <c r="AR267" s="155"/>
      <c r="AS267" s="137">
        <v>3</v>
      </c>
      <c r="AT267" s="156"/>
      <c r="AU267" s="145"/>
    </row>
    <row r="268" spans="1:76" s="4" customFormat="1" ht="21.95" customHeight="1" x14ac:dyDescent="0.25">
      <c r="A268" s="43">
        <v>21</v>
      </c>
      <c r="B268" s="43">
        <v>30</v>
      </c>
      <c r="C268" s="15" t="s">
        <v>1092</v>
      </c>
      <c r="D268" s="119">
        <f>IF(AND(AS268=AS267,AL268=AL267),IF(AL268="TN",IF(AS267=3,IF(D267&lt;'Phan phong'!$I$9,D267+1,1),IF(D267&lt;'Phan phong'!$I$10,D267+1,1)),IF(AS267=3,IF(D267&lt;'Phan phong'!$P$9,D267+1,1),IF(D267&lt;'Phan phong'!$P$10,D267+1,1))),1)</f>
        <v>26</v>
      </c>
      <c r="E268" s="138">
        <v>290266</v>
      </c>
      <c r="F268" s="121" t="s">
        <v>538</v>
      </c>
      <c r="G268" s="150" t="s">
        <v>383</v>
      </c>
      <c r="H268" s="163" t="s">
        <v>822</v>
      </c>
      <c r="I268" s="142"/>
      <c r="J268" s="142"/>
      <c r="K268" s="124"/>
      <c r="L268" s="124"/>
      <c r="M268" s="124"/>
      <c r="N268" s="124"/>
      <c r="O268" s="124"/>
      <c r="P268" s="124"/>
      <c r="Q268" s="142"/>
      <c r="R268" s="152"/>
      <c r="S268" s="142"/>
      <c r="T268" s="142"/>
      <c r="U268" s="124"/>
      <c r="V268" s="124"/>
      <c r="W268" s="124"/>
      <c r="X268" s="124"/>
      <c r="Y268" s="124"/>
      <c r="Z268" s="124"/>
      <c r="AA268" s="142"/>
      <c r="AB268" s="152"/>
      <c r="AC268" s="127">
        <f t="shared" ref="AC268:AC274" si="40">SUM(I268,K268,M268,O268,Q268)</f>
        <v>0</v>
      </c>
      <c r="AD268" s="143" t="s">
        <v>12</v>
      </c>
      <c r="AE268" s="143" t="s">
        <v>1559</v>
      </c>
      <c r="AF268" s="129"/>
      <c r="AG268" s="129"/>
      <c r="AH268" s="144"/>
      <c r="AI268" s="131">
        <f t="shared" si="39"/>
        <v>9</v>
      </c>
      <c r="AJ268" s="132" t="str">
        <f t="shared" si="32"/>
        <v>TN</v>
      </c>
      <c r="AK268" s="133"/>
      <c r="AL268" s="134" t="str">
        <f t="shared" si="34"/>
        <v>TN</v>
      </c>
      <c r="AM268" s="119">
        <v>193</v>
      </c>
      <c r="AN268" s="135">
        <f t="shared" si="35"/>
        <v>1</v>
      </c>
      <c r="AO268" s="135" t="str">
        <f t="shared" si="36"/>
        <v>115</v>
      </c>
      <c r="AP268" s="135" t="str">
        <f t="shared" si="37"/>
        <v>11</v>
      </c>
      <c r="AQ268" s="135" t="str">
        <f t="shared" si="38"/>
        <v>1</v>
      </c>
      <c r="AR268" s="136"/>
      <c r="AS268" s="137">
        <v>3</v>
      </c>
      <c r="AT268" s="161"/>
      <c r="AU268" s="137"/>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row>
    <row r="269" spans="1:76" s="4" customFormat="1" ht="21.95" customHeight="1" x14ac:dyDescent="0.2">
      <c r="A269" s="43">
        <v>8</v>
      </c>
      <c r="B269" s="43">
        <v>8</v>
      </c>
      <c r="C269" s="15" t="s">
        <v>984</v>
      </c>
      <c r="D269" s="119">
        <f>IF(AND(AS269=AS268,AL269=AL268),IF(AL269="TN",IF(AS268=3,IF(D268&lt;'Phan phong'!$I$9,D268+1,1),IF(D268&lt;'Phan phong'!$I$10,D268+1,1)),IF(AS268=3,IF(D268&lt;'Phan phong'!$P$9,D268+1,1),IF(D268&lt;'Phan phong'!$P$10,D268+1,1))),1)</f>
        <v>27</v>
      </c>
      <c r="E269" s="120">
        <v>290267</v>
      </c>
      <c r="F269" s="121" t="s">
        <v>435</v>
      </c>
      <c r="G269" s="150" t="s">
        <v>383</v>
      </c>
      <c r="H269" s="163" t="s">
        <v>739</v>
      </c>
      <c r="I269" s="142"/>
      <c r="J269" s="142"/>
      <c r="K269" s="124"/>
      <c r="L269" s="124"/>
      <c r="M269" s="124"/>
      <c r="N269" s="124"/>
      <c r="O269" s="124"/>
      <c r="P269" s="124"/>
      <c r="Q269" s="142"/>
      <c r="R269" s="126"/>
      <c r="S269" s="142"/>
      <c r="T269" s="142"/>
      <c r="U269" s="124"/>
      <c r="V269" s="124"/>
      <c r="W269" s="124"/>
      <c r="X269" s="124"/>
      <c r="Y269" s="124"/>
      <c r="Z269" s="124"/>
      <c r="AA269" s="142"/>
      <c r="AB269" s="126"/>
      <c r="AC269" s="127">
        <f t="shared" si="40"/>
        <v>0</v>
      </c>
      <c r="AD269" s="143" t="s">
        <v>16</v>
      </c>
      <c r="AE269" s="143" t="s">
        <v>162</v>
      </c>
      <c r="AF269" s="129"/>
      <c r="AG269" s="129"/>
      <c r="AH269" s="144"/>
      <c r="AI269" s="131">
        <f t="shared" si="39"/>
        <v>9</v>
      </c>
      <c r="AJ269" s="132" t="str">
        <f t="shared" si="32"/>
        <v>TN</v>
      </c>
      <c r="AK269" s="133"/>
      <c r="AL269" s="134" t="str">
        <f t="shared" si="34"/>
        <v>TN</v>
      </c>
      <c r="AM269" s="119">
        <v>284</v>
      </c>
      <c r="AN269" s="135">
        <f t="shared" si="35"/>
        <v>1</v>
      </c>
      <c r="AO269" s="135" t="str">
        <f t="shared" si="36"/>
        <v>117</v>
      </c>
      <c r="AP269" s="135" t="str">
        <f t="shared" si="37"/>
        <v>11</v>
      </c>
      <c r="AQ269" s="135" t="str">
        <f t="shared" si="38"/>
        <v>1</v>
      </c>
      <c r="AR269" s="146"/>
      <c r="AS269" s="137">
        <v>3</v>
      </c>
      <c r="AT269" s="145"/>
      <c r="AU269" s="170"/>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row>
    <row r="270" spans="1:76" s="4" customFormat="1" ht="21.95" customHeight="1" x14ac:dyDescent="0.25">
      <c r="A270" s="43">
        <v>26</v>
      </c>
      <c r="B270" s="43">
        <v>25</v>
      </c>
      <c r="C270" s="15" t="s">
        <v>1070</v>
      </c>
      <c r="D270" s="119">
        <f>IF(AND(AS270=AS269,AL270=AL269),IF(AL270="TN",IF(AS269=3,IF(D269&lt;'Phan phong'!$I$9,D269+1,1),IF(D269&lt;'Phan phong'!$I$10,D269+1,1)),IF(AS269=3,IF(D269&lt;'Phan phong'!$P$9,D269+1,1),IF(D269&lt;'Phan phong'!$P$10,D269+1,1))),1)</f>
        <v>28</v>
      </c>
      <c r="E270" s="138">
        <v>290268</v>
      </c>
      <c r="F270" s="121" t="s">
        <v>515</v>
      </c>
      <c r="G270" s="150" t="s">
        <v>325</v>
      </c>
      <c r="H270" s="163" t="s">
        <v>796</v>
      </c>
      <c r="I270" s="142"/>
      <c r="J270" s="142"/>
      <c r="K270" s="124"/>
      <c r="L270" s="124"/>
      <c r="M270" s="124"/>
      <c r="N270" s="124"/>
      <c r="O270" s="124"/>
      <c r="P270" s="124"/>
      <c r="Q270" s="142"/>
      <c r="R270" s="126"/>
      <c r="S270" s="142"/>
      <c r="T270" s="142"/>
      <c r="U270" s="124"/>
      <c r="V270" s="124"/>
      <c r="W270" s="124"/>
      <c r="X270" s="124"/>
      <c r="Y270" s="124"/>
      <c r="Z270" s="124"/>
      <c r="AA270" s="142"/>
      <c r="AB270" s="126"/>
      <c r="AC270" s="127">
        <f t="shared" si="40"/>
        <v>0</v>
      </c>
      <c r="AD270" s="143" t="s">
        <v>13</v>
      </c>
      <c r="AE270" s="143" t="s">
        <v>1559</v>
      </c>
      <c r="AF270" s="129"/>
      <c r="AG270" s="129"/>
      <c r="AH270" s="144"/>
      <c r="AI270" s="131">
        <f t="shared" si="39"/>
        <v>9</v>
      </c>
      <c r="AJ270" s="132" t="str">
        <f t="shared" ref="AJ270:AJ333" si="41">LEFT(RIGHT(AE270,3),2)</f>
        <v>TN</v>
      </c>
      <c r="AK270" s="133"/>
      <c r="AL270" s="134" t="str">
        <f t="shared" si="34"/>
        <v>TN</v>
      </c>
      <c r="AM270" s="119">
        <v>110</v>
      </c>
      <c r="AN270" s="135">
        <f t="shared" si="35"/>
        <v>1</v>
      </c>
      <c r="AO270" s="135" t="str">
        <f t="shared" si="36"/>
        <v>113</v>
      </c>
      <c r="AP270" s="135" t="str">
        <f t="shared" si="37"/>
        <v>11</v>
      </c>
      <c r="AQ270" s="135" t="str">
        <f t="shared" si="38"/>
        <v>1</v>
      </c>
      <c r="AR270" s="136"/>
      <c r="AS270" s="137">
        <v>3</v>
      </c>
      <c r="AT270" s="137"/>
      <c r="AU270" s="145"/>
    </row>
    <row r="271" spans="1:76" s="4" customFormat="1" ht="21.95" customHeight="1" x14ac:dyDescent="0.2">
      <c r="A271" s="43">
        <v>24</v>
      </c>
      <c r="B271" s="43">
        <v>25</v>
      </c>
      <c r="C271" s="15" t="s">
        <v>1027</v>
      </c>
      <c r="D271" s="119">
        <f>IF(AND(AS271=AS270,AL271=AL270),IF(AL271="TN",IF(AS270=3,IF(D270&lt;'Phan phong'!$I$9,D270+1,1),IF(D270&lt;'Phan phong'!$I$10,D270+1,1)),IF(AS270=3,IF(D270&lt;'Phan phong'!$P$9,D270+1,1),IF(D270&lt;'Phan phong'!$P$10,D270+1,1))),1)</f>
        <v>29</v>
      </c>
      <c r="E271" s="120">
        <v>290269</v>
      </c>
      <c r="F271" s="121" t="s">
        <v>475</v>
      </c>
      <c r="G271" s="150" t="s">
        <v>325</v>
      </c>
      <c r="H271" s="163" t="s">
        <v>775</v>
      </c>
      <c r="I271" s="142"/>
      <c r="J271" s="142"/>
      <c r="K271" s="124"/>
      <c r="L271" s="124"/>
      <c r="M271" s="124"/>
      <c r="N271" s="124"/>
      <c r="O271" s="124"/>
      <c r="P271" s="124"/>
      <c r="Q271" s="142"/>
      <c r="R271" s="126"/>
      <c r="S271" s="142"/>
      <c r="T271" s="142"/>
      <c r="U271" s="124"/>
      <c r="V271" s="124"/>
      <c r="W271" s="124"/>
      <c r="X271" s="124"/>
      <c r="Y271" s="124"/>
      <c r="Z271" s="124"/>
      <c r="AA271" s="142"/>
      <c r="AB271" s="126"/>
      <c r="AC271" s="127">
        <f t="shared" si="40"/>
        <v>0</v>
      </c>
      <c r="AD271" s="143" t="s">
        <v>14</v>
      </c>
      <c r="AE271" s="143" t="s">
        <v>1282</v>
      </c>
      <c r="AF271" s="129"/>
      <c r="AG271" s="129"/>
      <c r="AH271" s="144"/>
      <c r="AI271" s="131">
        <f t="shared" si="39"/>
        <v>9</v>
      </c>
      <c r="AJ271" s="132" t="str">
        <f t="shared" si="41"/>
        <v>TN</v>
      </c>
      <c r="AK271" s="133"/>
      <c r="AL271" s="134" t="str">
        <f t="shared" si="34"/>
        <v>TN</v>
      </c>
      <c r="AM271" s="119">
        <v>154</v>
      </c>
      <c r="AN271" s="135">
        <f t="shared" si="35"/>
        <v>1</v>
      </c>
      <c r="AO271" s="135" t="str">
        <f t="shared" si="36"/>
        <v>114</v>
      </c>
      <c r="AP271" s="135" t="str">
        <f t="shared" si="37"/>
        <v>11</v>
      </c>
      <c r="AQ271" s="135" t="str">
        <f t="shared" si="38"/>
        <v>1</v>
      </c>
      <c r="AR271" s="146"/>
      <c r="AS271" s="137">
        <v>3</v>
      </c>
      <c r="AT271" s="145"/>
      <c r="AU271" s="145"/>
    </row>
    <row r="272" spans="1:76" s="4" customFormat="1" ht="21.95" customHeight="1" x14ac:dyDescent="0.25">
      <c r="A272" s="43">
        <v>25</v>
      </c>
      <c r="B272" s="43">
        <v>28</v>
      </c>
      <c r="C272" s="15" t="s">
        <v>1048</v>
      </c>
      <c r="D272" s="119">
        <f>IF(AND(AS272=AS271,AL272=AL271),IF(AL272="TN",IF(AS271=3,IF(D271&lt;'Phan phong'!$I$9,D271+1,1),IF(D271&lt;'Phan phong'!$I$10,D271+1,1)),IF(AS271=3,IF(D271&lt;'Phan phong'!$P$9,D271+1,1),IF(D271&lt;'Phan phong'!$P$10,D271+1,1))),1)</f>
        <v>30</v>
      </c>
      <c r="E272" s="138">
        <v>290270</v>
      </c>
      <c r="F272" s="121" t="s">
        <v>497</v>
      </c>
      <c r="G272" s="150" t="s">
        <v>325</v>
      </c>
      <c r="H272" s="163" t="s">
        <v>793</v>
      </c>
      <c r="I272" s="142"/>
      <c r="J272" s="142"/>
      <c r="K272" s="124"/>
      <c r="L272" s="124"/>
      <c r="M272" s="124"/>
      <c r="N272" s="124"/>
      <c r="O272" s="124"/>
      <c r="P272" s="124"/>
      <c r="Q272" s="142"/>
      <c r="R272" s="126"/>
      <c r="S272" s="142"/>
      <c r="T272" s="142"/>
      <c r="U272" s="124"/>
      <c r="V272" s="124"/>
      <c r="W272" s="124"/>
      <c r="X272" s="124"/>
      <c r="Y272" s="124"/>
      <c r="Z272" s="124"/>
      <c r="AA272" s="142"/>
      <c r="AB272" s="126"/>
      <c r="AC272" s="127">
        <f t="shared" si="40"/>
        <v>0</v>
      </c>
      <c r="AD272" s="143" t="s">
        <v>13</v>
      </c>
      <c r="AE272" s="143" t="s">
        <v>1559</v>
      </c>
      <c r="AF272" s="129"/>
      <c r="AG272" s="129"/>
      <c r="AH272" s="144"/>
      <c r="AI272" s="131">
        <f t="shared" si="39"/>
        <v>9</v>
      </c>
      <c r="AJ272" s="132" t="str">
        <f t="shared" si="41"/>
        <v>TN</v>
      </c>
      <c r="AK272" s="133"/>
      <c r="AL272" s="134" t="str">
        <f t="shared" si="34"/>
        <v>TN</v>
      </c>
      <c r="AM272" s="119">
        <v>111</v>
      </c>
      <c r="AN272" s="135">
        <f t="shared" si="35"/>
        <v>1</v>
      </c>
      <c r="AO272" s="135" t="str">
        <f t="shared" si="36"/>
        <v>113</v>
      </c>
      <c r="AP272" s="135" t="str">
        <f t="shared" si="37"/>
        <v>11</v>
      </c>
      <c r="AQ272" s="135" t="str">
        <f t="shared" si="38"/>
        <v>1</v>
      </c>
      <c r="AR272" s="136"/>
      <c r="AS272" s="137">
        <v>3</v>
      </c>
      <c r="AT272" s="145"/>
      <c r="AU272" s="145"/>
    </row>
    <row r="273" spans="1:76" s="4" customFormat="1" ht="21.95" customHeight="1" x14ac:dyDescent="0.25">
      <c r="A273" s="43">
        <v>25</v>
      </c>
      <c r="B273" s="44">
        <v>24</v>
      </c>
      <c r="C273" s="50" t="s">
        <v>1757</v>
      </c>
      <c r="D273" s="119">
        <f>IF(AND(AS273=AS272,AL273=AL272),IF(AL273="TN",IF(AS272=3,IF(D272&lt;'Phan phong'!$I$9,D272+1,1),IF(D272&lt;'Phan phong'!$I$10,D272+1,1)),IF(AS272=3,IF(D272&lt;'Phan phong'!$P$9,D272+1,1),IF(D272&lt;'Phan phong'!$P$10,D272+1,1))),1)</f>
        <v>1</v>
      </c>
      <c r="E273" s="120">
        <v>290271</v>
      </c>
      <c r="F273" s="121" t="s">
        <v>410</v>
      </c>
      <c r="G273" s="122" t="s">
        <v>325</v>
      </c>
      <c r="H273" s="123">
        <v>36991</v>
      </c>
      <c r="I273" s="124"/>
      <c r="J273" s="124"/>
      <c r="K273" s="124"/>
      <c r="L273" s="124"/>
      <c r="M273" s="124"/>
      <c r="N273" s="124"/>
      <c r="O273" s="124"/>
      <c r="P273" s="124"/>
      <c r="Q273" s="125"/>
      <c r="R273" s="126"/>
      <c r="S273" s="124"/>
      <c r="T273" s="124"/>
      <c r="U273" s="124"/>
      <c r="V273" s="124"/>
      <c r="W273" s="124"/>
      <c r="X273" s="124"/>
      <c r="Y273" s="124"/>
      <c r="Z273" s="124"/>
      <c r="AA273" s="125"/>
      <c r="AB273" s="126"/>
      <c r="AC273" s="127">
        <f t="shared" si="40"/>
        <v>0</v>
      </c>
      <c r="AD273" s="128" t="s">
        <v>5</v>
      </c>
      <c r="AE273" s="128" t="s">
        <v>163</v>
      </c>
      <c r="AF273" s="177"/>
      <c r="AG273" s="177"/>
      <c r="AH273" s="165"/>
      <c r="AI273" s="131">
        <f t="shared" si="39"/>
        <v>10</v>
      </c>
      <c r="AJ273" s="132" t="str">
        <f t="shared" si="41"/>
        <v>TN</v>
      </c>
      <c r="AK273" s="133"/>
      <c r="AL273" s="134" t="str">
        <f t="shared" si="34"/>
        <v>TN</v>
      </c>
      <c r="AM273" s="119">
        <v>907</v>
      </c>
      <c r="AN273" s="135">
        <f t="shared" si="35"/>
        <v>0</v>
      </c>
      <c r="AO273" s="135" t="str">
        <f t="shared" si="36"/>
        <v>105</v>
      </c>
      <c r="AP273" s="135" t="str">
        <f t="shared" si="37"/>
        <v>10</v>
      </c>
      <c r="AQ273" s="135" t="str">
        <f t="shared" si="38"/>
        <v>0</v>
      </c>
      <c r="AR273" s="180"/>
      <c r="AS273" s="137">
        <v>3</v>
      </c>
      <c r="AT273" s="137"/>
      <c r="AU273" s="161"/>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row>
    <row r="274" spans="1:76" s="4" customFormat="1" ht="21.95" customHeight="1" x14ac:dyDescent="0.2">
      <c r="A274" s="43">
        <v>23</v>
      </c>
      <c r="B274" s="43">
        <v>23</v>
      </c>
      <c r="C274" s="15" t="s">
        <v>909</v>
      </c>
      <c r="D274" s="119">
        <f>IF(AND(AS274=AS273,AL274=AL273),IF(AL274="TN",IF(AS273=3,IF(D273&lt;'Phan phong'!$I$9,D273+1,1),IF(D273&lt;'Phan phong'!$I$10,D273+1,1)),IF(AS273=3,IF(D273&lt;'Phan phong'!$P$9,D273+1,1),IF(D273&lt;'Phan phong'!$P$10,D273+1,1))),1)</f>
        <v>2</v>
      </c>
      <c r="E274" s="138">
        <v>290272</v>
      </c>
      <c r="F274" s="121" t="s">
        <v>324</v>
      </c>
      <c r="G274" s="150" t="s">
        <v>325</v>
      </c>
      <c r="H274" s="163" t="s">
        <v>670</v>
      </c>
      <c r="I274" s="142"/>
      <c r="J274" s="142"/>
      <c r="K274" s="124"/>
      <c r="L274" s="124"/>
      <c r="M274" s="124"/>
      <c r="N274" s="124"/>
      <c r="O274" s="124"/>
      <c r="P274" s="124"/>
      <c r="Q274" s="142"/>
      <c r="R274" s="126"/>
      <c r="S274" s="142"/>
      <c r="T274" s="142"/>
      <c r="U274" s="124"/>
      <c r="V274" s="124"/>
      <c r="W274" s="124"/>
      <c r="X274" s="124"/>
      <c r="Y274" s="124"/>
      <c r="Z274" s="124"/>
      <c r="AA274" s="142"/>
      <c r="AB274" s="126"/>
      <c r="AC274" s="127">
        <f t="shared" si="40"/>
        <v>0</v>
      </c>
      <c r="AD274" s="143" t="s">
        <v>15</v>
      </c>
      <c r="AE274" s="143" t="s">
        <v>166</v>
      </c>
      <c r="AF274" s="129"/>
      <c r="AG274" s="129"/>
      <c r="AH274" s="144"/>
      <c r="AI274" s="131">
        <f t="shared" si="39"/>
        <v>10</v>
      </c>
      <c r="AJ274" s="132" t="str">
        <f t="shared" si="41"/>
        <v>TN</v>
      </c>
      <c r="AK274" s="133"/>
      <c r="AL274" s="134" t="str">
        <f t="shared" si="34"/>
        <v>TN</v>
      </c>
      <c r="AM274" s="119">
        <v>238</v>
      </c>
      <c r="AN274" s="135">
        <f t="shared" si="35"/>
        <v>1</v>
      </c>
      <c r="AO274" s="135" t="str">
        <f t="shared" si="36"/>
        <v>116</v>
      </c>
      <c r="AP274" s="135" t="str">
        <f t="shared" si="37"/>
        <v>11</v>
      </c>
      <c r="AQ274" s="135" t="str">
        <f t="shared" si="38"/>
        <v>1</v>
      </c>
      <c r="AR274" s="146"/>
      <c r="AS274" s="137">
        <v>3</v>
      </c>
      <c r="AT274" s="145"/>
      <c r="AU274" s="145"/>
    </row>
    <row r="275" spans="1:76" s="4" customFormat="1" ht="21.95" customHeight="1" x14ac:dyDescent="0.25">
      <c r="A275" s="43">
        <v>19</v>
      </c>
      <c r="B275" s="44">
        <v>6</v>
      </c>
      <c r="C275" s="50" t="s">
        <v>1856</v>
      </c>
      <c r="D275" s="119">
        <f>IF(AND(AS275=AS274,AL275=AL274),IF(AL275="TN",IF(AS274=3,IF(D274&lt;'Phan phong'!$I$9,D274+1,1),IF(D274&lt;'Phan phong'!$I$10,D274+1,1)),IF(AS274=3,IF(D274&lt;'Phan phong'!$P$9,D274+1,1),IF(D274&lt;'Phan phong'!$P$10,D274+1,1))),1)</f>
        <v>3</v>
      </c>
      <c r="E275" s="120">
        <v>290273</v>
      </c>
      <c r="F275" s="121" t="s">
        <v>348</v>
      </c>
      <c r="G275" s="122" t="s">
        <v>325</v>
      </c>
      <c r="H275" s="123">
        <v>36922</v>
      </c>
      <c r="I275" s="124"/>
      <c r="J275" s="124"/>
      <c r="K275" s="124"/>
      <c r="L275" s="124"/>
      <c r="M275" s="124"/>
      <c r="N275" s="124"/>
      <c r="O275" s="124"/>
      <c r="P275" s="124"/>
      <c r="Q275" s="125"/>
      <c r="R275" s="126"/>
      <c r="S275" s="124"/>
      <c r="T275" s="124"/>
      <c r="U275" s="124"/>
      <c r="V275" s="124"/>
      <c r="W275" s="124"/>
      <c r="X275" s="124"/>
      <c r="Y275" s="124"/>
      <c r="Z275" s="124"/>
      <c r="AA275" s="125"/>
      <c r="AB275" s="126"/>
      <c r="AC275" s="127">
        <f>SUM(I275,K275,M275,O275)</f>
        <v>0</v>
      </c>
      <c r="AD275" s="128" t="s">
        <v>8</v>
      </c>
      <c r="AE275" s="128" t="s">
        <v>163</v>
      </c>
      <c r="AF275" s="129"/>
      <c r="AG275" s="129"/>
      <c r="AH275" s="130"/>
      <c r="AI275" s="131">
        <f t="shared" si="39"/>
        <v>10</v>
      </c>
      <c r="AJ275" s="132" t="str">
        <f t="shared" si="41"/>
        <v>TN</v>
      </c>
      <c r="AK275" s="133"/>
      <c r="AL275" s="134" t="str">
        <f t="shared" si="34"/>
        <v>TN</v>
      </c>
      <c r="AM275" s="119">
        <v>1010</v>
      </c>
      <c r="AN275" s="135">
        <f t="shared" si="35"/>
        <v>0</v>
      </c>
      <c r="AO275" s="135" t="str">
        <f t="shared" si="36"/>
        <v>107</v>
      </c>
      <c r="AP275" s="135" t="str">
        <f t="shared" si="37"/>
        <v>10</v>
      </c>
      <c r="AQ275" s="135" t="str">
        <f t="shared" si="38"/>
        <v>0</v>
      </c>
      <c r="AR275" s="136"/>
      <c r="AS275" s="137">
        <v>3</v>
      </c>
      <c r="AT275" s="137"/>
      <c r="AU275" s="161"/>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row>
    <row r="276" spans="1:76" s="4" customFormat="1" ht="21.95" customHeight="1" x14ac:dyDescent="0.25">
      <c r="A276" s="43">
        <v>40</v>
      </c>
      <c r="B276" s="43">
        <v>24</v>
      </c>
      <c r="C276" s="15" t="s">
        <v>969</v>
      </c>
      <c r="D276" s="119">
        <f>IF(AND(AS276=AS275,AL276=AL275),IF(AL276="TN",IF(AS275=3,IF(D275&lt;'Phan phong'!$I$9,D275+1,1),IF(D275&lt;'Phan phong'!$I$10,D275+1,1)),IF(AS275=3,IF(D275&lt;'Phan phong'!$P$9,D275+1,1),IF(D275&lt;'Phan phong'!$P$10,D275+1,1))),1)</f>
        <v>4</v>
      </c>
      <c r="E276" s="138">
        <v>290274</v>
      </c>
      <c r="F276" s="121" t="s">
        <v>348</v>
      </c>
      <c r="G276" s="150" t="s">
        <v>325</v>
      </c>
      <c r="H276" s="163" t="s">
        <v>726</v>
      </c>
      <c r="I276" s="142"/>
      <c r="J276" s="142"/>
      <c r="K276" s="124"/>
      <c r="L276" s="124"/>
      <c r="M276" s="124"/>
      <c r="N276" s="124"/>
      <c r="O276" s="124"/>
      <c r="P276" s="124"/>
      <c r="Q276" s="142"/>
      <c r="R276" s="152"/>
      <c r="S276" s="142"/>
      <c r="T276" s="142"/>
      <c r="U276" s="124"/>
      <c r="V276" s="124"/>
      <c r="W276" s="124"/>
      <c r="X276" s="124"/>
      <c r="Y276" s="124"/>
      <c r="Z276" s="124"/>
      <c r="AA276" s="142"/>
      <c r="AB276" s="152"/>
      <c r="AC276" s="127">
        <f>SUM(I276,K276,M276,O276,Q276)</f>
        <v>0</v>
      </c>
      <c r="AD276" s="143" t="s">
        <v>11</v>
      </c>
      <c r="AE276" s="143" t="s">
        <v>304</v>
      </c>
      <c r="AF276" s="129"/>
      <c r="AG276" s="129"/>
      <c r="AH276" s="164"/>
      <c r="AI276" s="131">
        <f t="shared" si="39"/>
        <v>10</v>
      </c>
      <c r="AJ276" s="132" t="str">
        <f t="shared" si="41"/>
        <v>TN</v>
      </c>
      <c r="AK276" s="133"/>
      <c r="AL276" s="134" t="str">
        <f t="shared" si="34"/>
        <v>TN</v>
      </c>
      <c r="AM276" s="119">
        <v>70</v>
      </c>
      <c r="AN276" s="135">
        <f t="shared" si="35"/>
        <v>1</v>
      </c>
      <c r="AO276" s="135" t="str">
        <f t="shared" si="36"/>
        <v>112</v>
      </c>
      <c r="AP276" s="135" t="str">
        <f t="shared" si="37"/>
        <v>11</v>
      </c>
      <c r="AQ276" s="135" t="str">
        <f t="shared" si="38"/>
        <v>1</v>
      </c>
      <c r="AR276" s="136"/>
      <c r="AS276" s="137">
        <v>3</v>
      </c>
      <c r="AT276" s="161"/>
      <c r="AU276" s="137"/>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row>
    <row r="277" spans="1:76" s="4" customFormat="1" ht="21.95" customHeight="1" x14ac:dyDescent="0.25">
      <c r="A277" s="43">
        <v>23</v>
      </c>
      <c r="B277" s="43">
        <v>9</v>
      </c>
      <c r="C277" s="15" t="s">
        <v>1094</v>
      </c>
      <c r="D277" s="119">
        <f>IF(AND(AS277=AS276,AL277=AL276),IF(AL277="TN",IF(AS276=3,IF(D276&lt;'Phan phong'!$I$9,D276+1,1),IF(D276&lt;'Phan phong'!$I$10,D276+1,1)),IF(AS276=3,IF(D276&lt;'Phan phong'!$P$9,D276+1,1),IF(D276&lt;'Phan phong'!$P$10,D276+1,1))),1)</f>
        <v>5</v>
      </c>
      <c r="E277" s="120">
        <v>290275</v>
      </c>
      <c r="F277" s="121" t="s">
        <v>540</v>
      </c>
      <c r="G277" s="150" t="s">
        <v>325</v>
      </c>
      <c r="H277" s="163" t="s">
        <v>801</v>
      </c>
      <c r="I277" s="142"/>
      <c r="J277" s="142"/>
      <c r="K277" s="124"/>
      <c r="L277" s="124"/>
      <c r="M277" s="124"/>
      <c r="N277" s="124"/>
      <c r="O277" s="124"/>
      <c r="P277" s="124"/>
      <c r="Q277" s="142"/>
      <c r="R277" s="152"/>
      <c r="S277" s="142"/>
      <c r="T277" s="142"/>
      <c r="U277" s="124"/>
      <c r="V277" s="124"/>
      <c r="W277" s="124"/>
      <c r="X277" s="124"/>
      <c r="Y277" s="124"/>
      <c r="Z277" s="124"/>
      <c r="AA277" s="142"/>
      <c r="AB277" s="152"/>
      <c r="AC277" s="127">
        <f>SUM(I277,K277,M277,O277,Q277)</f>
        <v>0</v>
      </c>
      <c r="AD277" s="143" t="s">
        <v>10</v>
      </c>
      <c r="AE277" s="143" t="s">
        <v>1559</v>
      </c>
      <c r="AF277" s="129"/>
      <c r="AG277" s="129"/>
      <c r="AH277" s="164"/>
      <c r="AI277" s="131">
        <f t="shared" si="39"/>
        <v>10</v>
      </c>
      <c r="AJ277" s="132" t="str">
        <f t="shared" si="41"/>
        <v>TN</v>
      </c>
      <c r="AK277" s="133"/>
      <c r="AL277" s="134" t="str">
        <f t="shared" si="34"/>
        <v>TN</v>
      </c>
      <c r="AM277" s="119">
        <v>32</v>
      </c>
      <c r="AN277" s="135">
        <f t="shared" si="35"/>
        <v>1</v>
      </c>
      <c r="AO277" s="135" t="str">
        <f t="shared" si="36"/>
        <v>111</v>
      </c>
      <c r="AP277" s="135" t="str">
        <f t="shared" si="37"/>
        <v>11</v>
      </c>
      <c r="AQ277" s="135" t="str">
        <f t="shared" si="38"/>
        <v>1</v>
      </c>
      <c r="AR277" s="136"/>
      <c r="AS277" s="137">
        <v>3</v>
      </c>
      <c r="AT277" s="161"/>
      <c r="AU277" s="137"/>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row>
    <row r="278" spans="1:76" s="4" customFormat="1" ht="21.95" customHeight="1" x14ac:dyDescent="0.25">
      <c r="A278" s="43">
        <v>25</v>
      </c>
      <c r="B278" s="43">
        <v>1</v>
      </c>
      <c r="C278" s="15" t="s">
        <v>1074</v>
      </c>
      <c r="D278" s="119">
        <f>IF(AND(AS278=AS277,AL278=AL277),IF(AL278="TN",IF(AS277=3,IF(D277&lt;'Phan phong'!$I$9,D277+1,1),IF(D277&lt;'Phan phong'!$I$10,D277+1,1)),IF(AS277=3,IF(D277&lt;'Phan phong'!$P$9,D277+1,1),IF(D277&lt;'Phan phong'!$P$10,D277+1,1))),1)</f>
        <v>6</v>
      </c>
      <c r="E278" s="138">
        <v>290276</v>
      </c>
      <c r="F278" s="121" t="s">
        <v>520</v>
      </c>
      <c r="G278" s="150" t="s">
        <v>325</v>
      </c>
      <c r="H278" s="163" t="s">
        <v>809</v>
      </c>
      <c r="I278" s="142"/>
      <c r="J278" s="142"/>
      <c r="K278" s="124"/>
      <c r="L278" s="124"/>
      <c r="M278" s="124"/>
      <c r="N278" s="124"/>
      <c r="O278" s="124"/>
      <c r="P278" s="124"/>
      <c r="Q278" s="142"/>
      <c r="R278" s="126"/>
      <c r="S278" s="142"/>
      <c r="T278" s="142"/>
      <c r="U278" s="124"/>
      <c r="V278" s="124"/>
      <c r="W278" s="124"/>
      <c r="X278" s="124"/>
      <c r="Y278" s="124"/>
      <c r="Z278" s="124"/>
      <c r="AA278" s="142"/>
      <c r="AB278" s="126"/>
      <c r="AC278" s="127">
        <f>SUM(I278,K278,M278,O278,Q278)</f>
        <v>0</v>
      </c>
      <c r="AD278" s="143" t="s">
        <v>14</v>
      </c>
      <c r="AE278" s="143" t="s">
        <v>1559</v>
      </c>
      <c r="AF278" s="129"/>
      <c r="AG278" s="129"/>
      <c r="AH278" s="144"/>
      <c r="AI278" s="131">
        <f t="shared" si="39"/>
        <v>10</v>
      </c>
      <c r="AJ278" s="132" t="str">
        <f t="shared" si="41"/>
        <v>TN</v>
      </c>
      <c r="AK278" s="133"/>
      <c r="AL278" s="134" t="str">
        <f t="shared" si="34"/>
        <v>TN</v>
      </c>
      <c r="AM278" s="119">
        <v>155</v>
      </c>
      <c r="AN278" s="135">
        <f t="shared" si="35"/>
        <v>1</v>
      </c>
      <c r="AO278" s="135" t="str">
        <f t="shared" si="36"/>
        <v>114</v>
      </c>
      <c r="AP278" s="135" t="str">
        <f t="shared" si="37"/>
        <v>11</v>
      </c>
      <c r="AQ278" s="135" t="str">
        <f t="shared" si="38"/>
        <v>1</v>
      </c>
      <c r="AR278" s="136"/>
      <c r="AS278" s="137">
        <v>3</v>
      </c>
      <c r="AT278" s="137"/>
      <c r="AU278" s="161"/>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row>
    <row r="279" spans="1:76" s="4" customFormat="1" ht="21.95" customHeight="1" x14ac:dyDescent="0.2">
      <c r="A279" s="43">
        <v>3</v>
      </c>
      <c r="B279" s="44">
        <v>26</v>
      </c>
      <c r="C279" s="50" t="s">
        <v>1810</v>
      </c>
      <c r="D279" s="119">
        <f>IF(AND(AS279=AS278,AL279=AL278),IF(AL279="TN",IF(AS278=3,IF(D278&lt;'Phan phong'!$I$9,D278+1,1),IF(D278&lt;'Phan phong'!$I$10,D278+1,1)),IF(AS278=3,IF(D278&lt;'Phan phong'!$P$9,D278+1,1),IF(D278&lt;'Phan phong'!$P$10,D278+1,1))),1)</f>
        <v>7</v>
      </c>
      <c r="E279" s="120">
        <v>290277</v>
      </c>
      <c r="F279" s="121" t="s">
        <v>353</v>
      </c>
      <c r="G279" s="122" t="s">
        <v>595</v>
      </c>
      <c r="H279" s="123">
        <v>37219</v>
      </c>
      <c r="I279" s="124"/>
      <c r="J279" s="124"/>
      <c r="K279" s="124"/>
      <c r="L279" s="124"/>
      <c r="M279" s="124"/>
      <c r="N279" s="124"/>
      <c r="O279" s="124"/>
      <c r="P279" s="124"/>
      <c r="Q279" s="125"/>
      <c r="R279" s="126"/>
      <c r="S279" s="124"/>
      <c r="T279" s="124"/>
      <c r="U279" s="124"/>
      <c r="V279" s="124"/>
      <c r="W279" s="124"/>
      <c r="X279" s="124"/>
      <c r="Y279" s="124"/>
      <c r="Z279" s="124"/>
      <c r="AA279" s="125"/>
      <c r="AB279" s="126"/>
      <c r="AC279" s="127">
        <f>SUM(I279,K279,M279,O279)</f>
        <v>0</v>
      </c>
      <c r="AD279" s="128" t="s">
        <v>7</v>
      </c>
      <c r="AE279" s="128" t="s">
        <v>163</v>
      </c>
      <c r="AF279" s="129"/>
      <c r="AG279" s="129"/>
      <c r="AH279" s="130"/>
      <c r="AI279" s="131">
        <f t="shared" si="39"/>
        <v>10</v>
      </c>
      <c r="AJ279" s="132" t="str">
        <f t="shared" si="41"/>
        <v>TN</v>
      </c>
      <c r="AK279" s="133"/>
      <c r="AL279" s="134" t="str">
        <f t="shared" si="34"/>
        <v>TN</v>
      </c>
      <c r="AM279" s="119">
        <v>961</v>
      </c>
      <c r="AN279" s="135">
        <f t="shared" si="35"/>
        <v>0</v>
      </c>
      <c r="AO279" s="135" t="str">
        <f t="shared" si="36"/>
        <v>106</v>
      </c>
      <c r="AP279" s="135" t="str">
        <f t="shared" si="37"/>
        <v>10</v>
      </c>
      <c r="AQ279" s="135" t="str">
        <f t="shared" si="38"/>
        <v>0</v>
      </c>
      <c r="AR279" s="146"/>
      <c r="AS279" s="137">
        <v>3</v>
      </c>
      <c r="AT279" s="137"/>
      <c r="AU279" s="161"/>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row>
    <row r="280" spans="1:76" s="4" customFormat="1" ht="21.95" customHeight="1" x14ac:dyDescent="0.2">
      <c r="A280" s="43">
        <v>44</v>
      </c>
      <c r="B280" s="43">
        <v>38</v>
      </c>
      <c r="C280" s="15" t="s">
        <v>957</v>
      </c>
      <c r="D280" s="119">
        <f>IF(AND(AS280=AS279,AL280=AL279),IF(AL280="TN",IF(AS279=3,IF(D279&lt;'Phan phong'!$I$9,D279+1,1),IF(D279&lt;'Phan phong'!$I$10,D279+1,1)),IF(AS279=3,IF(D279&lt;'Phan phong'!$P$9,D279+1,1),IF(D279&lt;'Phan phong'!$P$10,D279+1,1))),1)</f>
        <v>8</v>
      </c>
      <c r="E280" s="138">
        <v>290278</v>
      </c>
      <c r="F280" s="121" t="s">
        <v>399</v>
      </c>
      <c r="G280" s="150" t="s">
        <v>400</v>
      </c>
      <c r="H280" s="163" t="s">
        <v>681</v>
      </c>
      <c r="I280" s="142"/>
      <c r="J280" s="142"/>
      <c r="K280" s="124"/>
      <c r="L280" s="124"/>
      <c r="M280" s="124"/>
      <c r="N280" s="124"/>
      <c r="O280" s="124"/>
      <c r="P280" s="124"/>
      <c r="Q280" s="142"/>
      <c r="R280" s="126"/>
      <c r="S280" s="142"/>
      <c r="T280" s="142"/>
      <c r="U280" s="124"/>
      <c r="V280" s="124"/>
      <c r="W280" s="124"/>
      <c r="X280" s="124"/>
      <c r="Y280" s="124"/>
      <c r="Z280" s="124"/>
      <c r="AA280" s="142"/>
      <c r="AB280" s="126"/>
      <c r="AC280" s="127">
        <f>SUM(I280,K280,M280,O280,Q280)</f>
        <v>0</v>
      </c>
      <c r="AD280" s="143" t="s">
        <v>16</v>
      </c>
      <c r="AE280" s="143" t="s">
        <v>162</v>
      </c>
      <c r="AF280" s="129"/>
      <c r="AG280" s="129"/>
      <c r="AH280" s="144"/>
      <c r="AI280" s="131">
        <f t="shared" si="39"/>
        <v>10</v>
      </c>
      <c r="AJ280" s="132" t="str">
        <f t="shared" si="41"/>
        <v>TN</v>
      </c>
      <c r="AK280" s="133"/>
      <c r="AL280" s="134" t="str">
        <f t="shared" si="34"/>
        <v>TN</v>
      </c>
      <c r="AM280" s="119">
        <v>285</v>
      </c>
      <c r="AN280" s="135">
        <f t="shared" si="35"/>
        <v>1</v>
      </c>
      <c r="AO280" s="135" t="str">
        <f t="shared" si="36"/>
        <v>117</v>
      </c>
      <c r="AP280" s="135" t="str">
        <f t="shared" si="37"/>
        <v>11</v>
      </c>
      <c r="AQ280" s="135" t="str">
        <f t="shared" si="38"/>
        <v>1</v>
      </c>
      <c r="AR280" s="146"/>
      <c r="AS280" s="137">
        <v>3</v>
      </c>
      <c r="AT280" s="170"/>
      <c r="AU280" s="162"/>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row>
    <row r="281" spans="1:76" s="5" customFormat="1" ht="21.95" customHeight="1" x14ac:dyDescent="0.2">
      <c r="A281" s="43">
        <v>26</v>
      </c>
      <c r="B281" s="43">
        <v>29</v>
      </c>
      <c r="C281" s="15" t="s">
        <v>1079</v>
      </c>
      <c r="D281" s="119">
        <f>IF(AND(AS281=AS280,AL281=AL280),IF(AL281="TN",IF(AS280=3,IF(D280&lt;'Phan phong'!$I$9,D280+1,1),IF(D280&lt;'Phan phong'!$I$10,D280+1,1)),IF(AS280=3,IF(D280&lt;'Phan phong'!$P$9,D280+1,1),IF(D280&lt;'Phan phong'!$P$10,D280+1,1))),1)</f>
        <v>9</v>
      </c>
      <c r="E281" s="120">
        <v>290279</v>
      </c>
      <c r="F281" s="121" t="s">
        <v>523</v>
      </c>
      <c r="G281" s="150" t="s">
        <v>400</v>
      </c>
      <c r="H281" s="163" t="s">
        <v>812</v>
      </c>
      <c r="I281" s="142"/>
      <c r="J281" s="142"/>
      <c r="K281" s="124"/>
      <c r="L281" s="124"/>
      <c r="M281" s="124"/>
      <c r="N281" s="124"/>
      <c r="O281" s="124"/>
      <c r="P281" s="124"/>
      <c r="Q281" s="142"/>
      <c r="R281" s="126"/>
      <c r="S281" s="142"/>
      <c r="T281" s="142"/>
      <c r="U281" s="124"/>
      <c r="V281" s="124"/>
      <c r="W281" s="124"/>
      <c r="X281" s="124"/>
      <c r="Y281" s="124"/>
      <c r="Z281" s="124"/>
      <c r="AA281" s="142"/>
      <c r="AB281" s="126"/>
      <c r="AC281" s="127">
        <f>SUM(I281,K281,M281,O281,Q281)</f>
        <v>0</v>
      </c>
      <c r="AD281" s="143" t="s">
        <v>14</v>
      </c>
      <c r="AE281" s="143" t="s">
        <v>1282</v>
      </c>
      <c r="AF281" s="129"/>
      <c r="AG281" s="129"/>
      <c r="AH281" s="144"/>
      <c r="AI281" s="131">
        <f t="shared" si="39"/>
        <v>10</v>
      </c>
      <c r="AJ281" s="132" t="str">
        <f t="shared" si="41"/>
        <v>TN</v>
      </c>
      <c r="AK281" s="133"/>
      <c r="AL281" s="134" t="str">
        <f t="shared" si="34"/>
        <v>TN</v>
      </c>
      <c r="AM281" s="119">
        <v>156</v>
      </c>
      <c r="AN281" s="135">
        <f t="shared" si="35"/>
        <v>1</v>
      </c>
      <c r="AO281" s="135" t="str">
        <f t="shared" si="36"/>
        <v>114</v>
      </c>
      <c r="AP281" s="135" t="str">
        <f t="shared" si="37"/>
        <v>11</v>
      </c>
      <c r="AQ281" s="135" t="str">
        <f t="shared" si="38"/>
        <v>1</v>
      </c>
      <c r="AR281" s="160"/>
      <c r="AS281" s="137">
        <v>3</v>
      </c>
      <c r="AT281" s="137"/>
      <c r="AU281" s="145"/>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row>
    <row r="282" spans="1:76" s="5" customFormat="1" ht="21.95" customHeight="1" x14ac:dyDescent="0.25">
      <c r="A282" s="43">
        <v>2</v>
      </c>
      <c r="B282" s="44">
        <v>13</v>
      </c>
      <c r="C282" s="50" t="s">
        <v>1748</v>
      </c>
      <c r="D282" s="119">
        <f>IF(AND(AS282=AS281,AL282=AL281),IF(AL282="TN",IF(AS281=3,IF(D281&lt;'Phan phong'!$I$9,D281+1,1),IF(D281&lt;'Phan phong'!$I$10,D281+1,1)),IF(AS281=3,IF(D281&lt;'Phan phong'!$P$9,D281+1,1),IF(D281&lt;'Phan phong'!$P$10,D281+1,1))),1)</f>
        <v>10</v>
      </c>
      <c r="E282" s="138">
        <v>290280</v>
      </c>
      <c r="F282" s="121" t="s">
        <v>436</v>
      </c>
      <c r="G282" s="122" t="s">
        <v>480</v>
      </c>
      <c r="H282" s="123">
        <v>37117</v>
      </c>
      <c r="I282" s="124"/>
      <c r="J282" s="124"/>
      <c r="K282" s="124"/>
      <c r="L282" s="124"/>
      <c r="M282" s="124"/>
      <c r="N282" s="124"/>
      <c r="O282" s="124"/>
      <c r="P282" s="124"/>
      <c r="Q282" s="125"/>
      <c r="R282" s="126"/>
      <c r="S282" s="124"/>
      <c r="T282" s="124"/>
      <c r="U282" s="124"/>
      <c r="V282" s="124"/>
      <c r="W282" s="124"/>
      <c r="X282" s="124"/>
      <c r="Y282" s="124"/>
      <c r="Z282" s="124"/>
      <c r="AA282" s="125"/>
      <c r="AB282" s="126"/>
      <c r="AC282" s="127">
        <f>SUM(I282,K282,M282,O282,Q282)</f>
        <v>0</v>
      </c>
      <c r="AD282" s="128" t="s">
        <v>5</v>
      </c>
      <c r="AE282" s="128" t="s">
        <v>163</v>
      </c>
      <c r="AF282" s="129"/>
      <c r="AG282" s="129"/>
      <c r="AH282" s="165"/>
      <c r="AI282" s="131">
        <f t="shared" si="39"/>
        <v>10</v>
      </c>
      <c r="AJ282" s="132" t="str">
        <f t="shared" si="41"/>
        <v>TN</v>
      </c>
      <c r="AK282" s="133"/>
      <c r="AL282" s="134" t="str">
        <f t="shared" si="34"/>
        <v>TN</v>
      </c>
      <c r="AM282" s="119">
        <v>898</v>
      </c>
      <c r="AN282" s="135">
        <f t="shared" si="35"/>
        <v>0</v>
      </c>
      <c r="AO282" s="135" t="str">
        <f t="shared" si="36"/>
        <v>105</v>
      </c>
      <c r="AP282" s="135" t="str">
        <f t="shared" si="37"/>
        <v>10</v>
      </c>
      <c r="AQ282" s="135" t="str">
        <f t="shared" si="38"/>
        <v>0</v>
      </c>
      <c r="AR282" s="136"/>
      <c r="AS282" s="137">
        <v>3</v>
      </c>
      <c r="AT282" s="137"/>
      <c r="AU282" s="161"/>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row>
    <row r="283" spans="1:76" s="5" customFormat="1" ht="21.95" customHeight="1" x14ac:dyDescent="0.25">
      <c r="A283" s="42">
        <v>16</v>
      </c>
      <c r="B283" s="43"/>
      <c r="C283" s="50" t="s">
        <v>1649</v>
      </c>
      <c r="D283" s="119">
        <f>IF(AND(AS283=AS282,AL283=AL282),IF(AL283="TN",IF(AS282=3,IF(D282&lt;'Phan phong'!$I$9,D282+1,1),IF(D282&lt;'Phan phong'!$I$10,D282+1,1)),IF(AS282=3,IF(D282&lt;'Phan phong'!$P$9,D282+1,1),IF(D282&lt;'Phan phong'!$P$10,D282+1,1))),1)</f>
        <v>11</v>
      </c>
      <c r="E283" s="120">
        <v>290281</v>
      </c>
      <c r="F283" s="121" t="s">
        <v>1992</v>
      </c>
      <c r="G283" s="150" t="s">
        <v>480</v>
      </c>
      <c r="H283" s="151"/>
      <c r="I283" s="142"/>
      <c r="J283" s="142"/>
      <c r="K283" s="124"/>
      <c r="L283" s="124"/>
      <c r="M283" s="124"/>
      <c r="N283" s="124"/>
      <c r="O283" s="124"/>
      <c r="P283" s="124"/>
      <c r="Q283" s="142"/>
      <c r="R283" s="152"/>
      <c r="S283" s="142"/>
      <c r="T283" s="142"/>
      <c r="U283" s="124"/>
      <c r="V283" s="124"/>
      <c r="W283" s="124"/>
      <c r="X283" s="124"/>
      <c r="Y283" s="124"/>
      <c r="Z283" s="124"/>
      <c r="AA283" s="142"/>
      <c r="AB283" s="152"/>
      <c r="AC283" s="127"/>
      <c r="AD283" s="128" t="s">
        <v>2</v>
      </c>
      <c r="AE283" s="128" t="s">
        <v>163</v>
      </c>
      <c r="AF283" s="129"/>
      <c r="AG283" s="129"/>
      <c r="AH283" s="153"/>
      <c r="AI283" s="131">
        <f t="shared" si="39"/>
        <v>10</v>
      </c>
      <c r="AJ283" s="132" t="str">
        <f t="shared" si="41"/>
        <v>TN</v>
      </c>
      <c r="AK283" s="154"/>
      <c r="AL283" s="134" t="str">
        <f t="shared" si="34"/>
        <v>TN</v>
      </c>
      <c r="AM283" s="119">
        <v>799</v>
      </c>
      <c r="AN283" s="135">
        <f t="shared" si="35"/>
        <v>0</v>
      </c>
      <c r="AO283" s="135" t="str">
        <f t="shared" si="36"/>
        <v>102</v>
      </c>
      <c r="AP283" s="135" t="str">
        <f t="shared" si="37"/>
        <v>10</v>
      </c>
      <c r="AQ283" s="135" t="str">
        <f t="shared" si="38"/>
        <v>0</v>
      </c>
      <c r="AR283" s="155"/>
      <c r="AS283" s="137">
        <v>3</v>
      </c>
      <c r="AT283" s="156"/>
      <c r="AU283" s="145"/>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row>
    <row r="284" spans="1:76" s="5" customFormat="1" ht="21.95" customHeight="1" x14ac:dyDescent="0.25">
      <c r="A284" s="43">
        <v>21</v>
      </c>
      <c r="B284" s="43">
        <v>9</v>
      </c>
      <c r="C284" s="15" t="s">
        <v>1032</v>
      </c>
      <c r="D284" s="119">
        <f>IF(AND(AS284=AS283,AL284=AL283),IF(AL284="TN",IF(AS283=3,IF(D283&lt;'Phan phong'!$I$9,D283+1,1),IF(D283&lt;'Phan phong'!$I$10,D283+1,1)),IF(AS283=3,IF(D283&lt;'Phan phong'!$P$9,D283+1,1),IF(D283&lt;'Phan phong'!$P$10,D283+1,1))),1)</f>
        <v>12</v>
      </c>
      <c r="E284" s="138">
        <v>290282</v>
      </c>
      <c r="F284" s="121" t="s">
        <v>346</v>
      </c>
      <c r="G284" s="150" t="s">
        <v>480</v>
      </c>
      <c r="H284" s="163" t="s">
        <v>778</v>
      </c>
      <c r="I284" s="142"/>
      <c r="J284" s="142"/>
      <c r="K284" s="124"/>
      <c r="L284" s="124"/>
      <c r="M284" s="124"/>
      <c r="N284" s="124"/>
      <c r="O284" s="124"/>
      <c r="P284" s="124"/>
      <c r="Q284" s="142"/>
      <c r="R284" s="126"/>
      <c r="S284" s="142"/>
      <c r="T284" s="142"/>
      <c r="U284" s="124"/>
      <c r="V284" s="124"/>
      <c r="W284" s="124"/>
      <c r="X284" s="124"/>
      <c r="Y284" s="124"/>
      <c r="Z284" s="124"/>
      <c r="AA284" s="142"/>
      <c r="AB284" s="126"/>
      <c r="AC284" s="127">
        <f t="shared" ref="AC284:AC289" si="42">SUM(I284,K284,M284,O284,Q284)</f>
        <v>0</v>
      </c>
      <c r="AD284" s="143" t="s">
        <v>11</v>
      </c>
      <c r="AE284" s="143" t="s">
        <v>304</v>
      </c>
      <c r="AF284" s="129"/>
      <c r="AG284" s="129"/>
      <c r="AH284" s="144"/>
      <c r="AI284" s="131">
        <f t="shared" si="39"/>
        <v>10</v>
      </c>
      <c r="AJ284" s="132" t="str">
        <f t="shared" si="41"/>
        <v>TN</v>
      </c>
      <c r="AK284" s="133"/>
      <c r="AL284" s="134" t="str">
        <f t="shared" si="34"/>
        <v>TN</v>
      </c>
      <c r="AM284" s="119">
        <v>71</v>
      </c>
      <c r="AN284" s="135">
        <f t="shared" si="35"/>
        <v>1</v>
      </c>
      <c r="AO284" s="135" t="str">
        <f t="shared" si="36"/>
        <v>112</v>
      </c>
      <c r="AP284" s="135" t="str">
        <f t="shared" si="37"/>
        <v>11</v>
      </c>
      <c r="AQ284" s="135" t="str">
        <f t="shared" si="38"/>
        <v>1</v>
      </c>
      <c r="AR284" s="136"/>
      <c r="AS284" s="137">
        <v>3</v>
      </c>
      <c r="AT284" s="145"/>
      <c r="AU284" s="145"/>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row>
    <row r="285" spans="1:76" s="5" customFormat="1" ht="21.95" customHeight="1" x14ac:dyDescent="0.25">
      <c r="A285" s="43">
        <v>21</v>
      </c>
      <c r="B285" s="44">
        <v>26</v>
      </c>
      <c r="C285" s="50" t="s">
        <v>1750</v>
      </c>
      <c r="D285" s="119">
        <f>IF(AND(AS285=AS284,AL285=AL284),IF(AL285="TN",IF(AS284=3,IF(D284&lt;'Phan phong'!$I$9,D284+1,1),IF(D284&lt;'Phan phong'!$I$10,D284+1,1)),IF(AS284=3,IF(D284&lt;'Phan phong'!$P$9,D284+1,1),IF(D284&lt;'Phan phong'!$P$10,D284+1,1))),1)</f>
        <v>13</v>
      </c>
      <c r="E285" s="120">
        <v>290283</v>
      </c>
      <c r="F285" s="121" t="s">
        <v>631</v>
      </c>
      <c r="G285" s="122" t="s">
        <v>2032</v>
      </c>
      <c r="H285" s="123">
        <v>36974</v>
      </c>
      <c r="I285" s="124"/>
      <c r="J285" s="124"/>
      <c r="K285" s="124"/>
      <c r="L285" s="124"/>
      <c r="M285" s="124"/>
      <c r="N285" s="124"/>
      <c r="O285" s="124"/>
      <c r="P285" s="124"/>
      <c r="Q285" s="125"/>
      <c r="R285" s="126"/>
      <c r="S285" s="124"/>
      <c r="T285" s="124"/>
      <c r="U285" s="124"/>
      <c r="V285" s="124"/>
      <c r="W285" s="124"/>
      <c r="X285" s="124"/>
      <c r="Y285" s="124"/>
      <c r="Z285" s="124"/>
      <c r="AA285" s="125"/>
      <c r="AB285" s="126"/>
      <c r="AC285" s="127">
        <f t="shared" si="42"/>
        <v>0</v>
      </c>
      <c r="AD285" s="128" t="s">
        <v>5</v>
      </c>
      <c r="AE285" s="128" t="s">
        <v>163</v>
      </c>
      <c r="AF285" s="177"/>
      <c r="AG285" s="177"/>
      <c r="AH285" s="171"/>
      <c r="AI285" s="131">
        <f t="shared" si="39"/>
        <v>10</v>
      </c>
      <c r="AJ285" s="132" t="str">
        <f t="shared" si="41"/>
        <v>TN</v>
      </c>
      <c r="AK285" s="133"/>
      <c r="AL285" s="134" t="str">
        <f t="shared" si="34"/>
        <v>TN</v>
      </c>
      <c r="AM285" s="119">
        <v>900</v>
      </c>
      <c r="AN285" s="135">
        <f t="shared" si="35"/>
        <v>0</v>
      </c>
      <c r="AO285" s="135" t="str">
        <f t="shared" si="36"/>
        <v>105</v>
      </c>
      <c r="AP285" s="135" t="str">
        <f t="shared" si="37"/>
        <v>10</v>
      </c>
      <c r="AQ285" s="135" t="str">
        <f t="shared" si="38"/>
        <v>0</v>
      </c>
      <c r="AR285" s="180"/>
      <c r="AS285" s="137">
        <v>3</v>
      </c>
      <c r="AT285" s="137"/>
      <c r="AU285" s="161"/>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row>
    <row r="286" spans="1:76" s="5" customFormat="1" ht="21.95" customHeight="1" x14ac:dyDescent="0.2">
      <c r="A286" s="43">
        <v>27</v>
      </c>
      <c r="B286" s="43">
        <v>12</v>
      </c>
      <c r="C286" s="15" t="s">
        <v>1040</v>
      </c>
      <c r="D286" s="119">
        <f>IF(AND(AS286=AS285,AL286=AL285),IF(AL286="TN",IF(AS285=3,IF(D285&lt;'Phan phong'!$I$9,D285+1,1),IF(D285&lt;'Phan phong'!$I$10,D285+1,1)),IF(AS285=3,IF(D285&lt;'Phan phong'!$P$9,D285+1,1),IF(D285&lt;'Phan phong'!$P$10,D285+1,1))),1)</f>
        <v>14</v>
      </c>
      <c r="E286" s="138">
        <v>290284</v>
      </c>
      <c r="F286" s="121" t="s">
        <v>346</v>
      </c>
      <c r="G286" s="150" t="s">
        <v>402</v>
      </c>
      <c r="H286" s="163" t="s">
        <v>787</v>
      </c>
      <c r="I286" s="142"/>
      <c r="J286" s="142"/>
      <c r="K286" s="124"/>
      <c r="L286" s="124"/>
      <c r="M286" s="124"/>
      <c r="N286" s="124"/>
      <c r="O286" s="124"/>
      <c r="P286" s="124"/>
      <c r="Q286" s="142"/>
      <c r="R286" s="126"/>
      <c r="S286" s="142"/>
      <c r="T286" s="142"/>
      <c r="U286" s="124"/>
      <c r="V286" s="124"/>
      <c r="W286" s="124"/>
      <c r="X286" s="124"/>
      <c r="Y286" s="124"/>
      <c r="Z286" s="124"/>
      <c r="AA286" s="142"/>
      <c r="AB286" s="126"/>
      <c r="AC286" s="127">
        <f t="shared" si="42"/>
        <v>0</v>
      </c>
      <c r="AD286" s="143" t="s">
        <v>14</v>
      </c>
      <c r="AE286" s="143" t="s">
        <v>304</v>
      </c>
      <c r="AF286" s="129"/>
      <c r="AG286" s="129"/>
      <c r="AH286" s="144"/>
      <c r="AI286" s="131">
        <f t="shared" si="39"/>
        <v>10</v>
      </c>
      <c r="AJ286" s="132" t="str">
        <f t="shared" si="41"/>
        <v>TN</v>
      </c>
      <c r="AK286" s="133"/>
      <c r="AL286" s="134" t="str">
        <f t="shared" si="34"/>
        <v>TN</v>
      </c>
      <c r="AM286" s="119">
        <v>157</v>
      </c>
      <c r="AN286" s="135">
        <f t="shared" si="35"/>
        <v>1</v>
      </c>
      <c r="AO286" s="135" t="str">
        <f t="shared" si="36"/>
        <v>114</v>
      </c>
      <c r="AP286" s="135" t="str">
        <f t="shared" si="37"/>
        <v>11</v>
      </c>
      <c r="AQ286" s="135" t="str">
        <f t="shared" si="38"/>
        <v>1</v>
      </c>
      <c r="AR286" s="146"/>
      <c r="AS286" s="137">
        <v>3</v>
      </c>
      <c r="AT286" s="145"/>
      <c r="AU286" s="170"/>
    </row>
    <row r="287" spans="1:76" s="5" customFormat="1" ht="21.95" customHeight="1" x14ac:dyDescent="0.2">
      <c r="A287" s="43">
        <v>20</v>
      </c>
      <c r="B287" s="43">
        <v>20</v>
      </c>
      <c r="C287" s="15" t="s">
        <v>1238</v>
      </c>
      <c r="D287" s="119">
        <f>IF(AND(AS287=AS286,AL287=AL286),IF(AL287="TN",IF(AS286=3,IF(D286&lt;'Phan phong'!$I$9,D286+1,1),IF(D286&lt;'Phan phong'!$I$10,D286+1,1)),IF(AS286=3,IF(D286&lt;'Phan phong'!$P$9,D286+1,1),IF(D286&lt;'Phan phong'!$P$10,D286+1,1))),1)</f>
        <v>15</v>
      </c>
      <c r="E287" s="120">
        <v>290285</v>
      </c>
      <c r="F287" s="121" t="s">
        <v>640</v>
      </c>
      <c r="G287" s="150" t="s">
        <v>402</v>
      </c>
      <c r="H287" s="163" t="s">
        <v>770</v>
      </c>
      <c r="I287" s="142"/>
      <c r="J287" s="142"/>
      <c r="K287" s="124"/>
      <c r="L287" s="124"/>
      <c r="M287" s="124"/>
      <c r="N287" s="124"/>
      <c r="O287" s="124"/>
      <c r="P287" s="124"/>
      <c r="Q287" s="142"/>
      <c r="R287" s="126"/>
      <c r="S287" s="142"/>
      <c r="T287" s="142"/>
      <c r="U287" s="124"/>
      <c r="V287" s="124"/>
      <c r="W287" s="124"/>
      <c r="X287" s="124"/>
      <c r="Y287" s="124"/>
      <c r="Z287" s="124"/>
      <c r="AA287" s="142"/>
      <c r="AB287" s="126"/>
      <c r="AC287" s="127">
        <f t="shared" si="42"/>
        <v>0</v>
      </c>
      <c r="AD287" s="143" t="s">
        <v>16</v>
      </c>
      <c r="AE287" s="143" t="s">
        <v>162</v>
      </c>
      <c r="AF287" s="129"/>
      <c r="AG287" s="129"/>
      <c r="AH287" s="144"/>
      <c r="AI287" s="131">
        <f t="shared" si="39"/>
        <v>10</v>
      </c>
      <c r="AJ287" s="132" t="str">
        <f t="shared" si="41"/>
        <v>TN</v>
      </c>
      <c r="AK287" s="133"/>
      <c r="AL287" s="134" t="str">
        <f t="shared" si="34"/>
        <v>TN</v>
      </c>
      <c r="AM287" s="119">
        <v>286</v>
      </c>
      <c r="AN287" s="135">
        <f t="shared" si="35"/>
        <v>1</v>
      </c>
      <c r="AO287" s="135" t="str">
        <f t="shared" si="36"/>
        <v>117</v>
      </c>
      <c r="AP287" s="135" t="str">
        <f t="shared" si="37"/>
        <v>11</v>
      </c>
      <c r="AQ287" s="135" t="str">
        <f t="shared" si="38"/>
        <v>1</v>
      </c>
      <c r="AR287" s="146"/>
      <c r="AS287" s="137">
        <v>3</v>
      </c>
      <c r="AT287" s="145"/>
      <c r="AU287" s="145"/>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row>
    <row r="288" spans="1:76" s="5" customFormat="1" ht="21.95" customHeight="1" x14ac:dyDescent="0.2">
      <c r="A288" s="43">
        <v>27</v>
      </c>
      <c r="B288" s="43">
        <v>40</v>
      </c>
      <c r="C288" s="15" t="s">
        <v>1053</v>
      </c>
      <c r="D288" s="119">
        <f>IF(AND(AS288=AS287,AL288=AL287),IF(AL288="TN",IF(AS287=3,IF(D287&lt;'Phan phong'!$I$9,D287+1,1),IF(D287&lt;'Phan phong'!$I$10,D287+1,1)),IF(AS287=3,IF(D287&lt;'Phan phong'!$P$9,D287+1,1),IF(D287&lt;'Phan phong'!$P$10,D287+1,1))),1)</f>
        <v>16</v>
      </c>
      <c r="E288" s="138">
        <v>290286</v>
      </c>
      <c r="F288" s="121" t="s">
        <v>502</v>
      </c>
      <c r="G288" s="150" t="s">
        <v>402</v>
      </c>
      <c r="H288" s="163" t="s">
        <v>796</v>
      </c>
      <c r="I288" s="142"/>
      <c r="J288" s="142"/>
      <c r="K288" s="124"/>
      <c r="L288" s="124"/>
      <c r="M288" s="124"/>
      <c r="N288" s="124"/>
      <c r="O288" s="124"/>
      <c r="P288" s="124"/>
      <c r="Q288" s="142"/>
      <c r="R288" s="147"/>
      <c r="S288" s="142"/>
      <c r="T288" s="142"/>
      <c r="U288" s="124"/>
      <c r="V288" s="124"/>
      <c r="W288" s="124"/>
      <c r="X288" s="124"/>
      <c r="Y288" s="124"/>
      <c r="Z288" s="124"/>
      <c r="AA288" s="142"/>
      <c r="AB288" s="147"/>
      <c r="AC288" s="127">
        <f t="shared" si="42"/>
        <v>0</v>
      </c>
      <c r="AD288" s="143" t="s">
        <v>13</v>
      </c>
      <c r="AE288" s="143" t="s">
        <v>304</v>
      </c>
      <c r="AF288" s="129"/>
      <c r="AG288" s="129"/>
      <c r="AH288" s="153"/>
      <c r="AI288" s="131">
        <f t="shared" si="39"/>
        <v>10</v>
      </c>
      <c r="AJ288" s="132" t="str">
        <f t="shared" si="41"/>
        <v>TN</v>
      </c>
      <c r="AK288" s="133"/>
      <c r="AL288" s="134" t="str">
        <f t="shared" si="34"/>
        <v>TN</v>
      </c>
      <c r="AM288" s="119">
        <v>112</v>
      </c>
      <c r="AN288" s="135">
        <f t="shared" si="35"/>
        <v>1</v>
      </c>
      <c r="AO288" s="135" t="str">
        <f t="shared" si="36"/>
        <v>113</v>
      </c>
      <c r="AP288" s="135" t="str">
        <f t="shared" si="37"/>
        <v>11</v>
      </c>
      <c r="AQ288" s="135" t="str">
        <f t="shared" si="38"/>
        <v>1</v>
      </c>
      <c r="AR288" s="148"/>
      <c r="AS288" s="137">
        <v>3</v>
      </c>
      <c r="AT288" s="184"/>
      <c r="AU288" s="149"/>
      <c r="AV288" s="21"/>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c r="BX288" s="21"/>
    </row>
    <row r="289" spans="1:76" s="5" customFormat="1" ht="21.95" customHeight="1" x14ac:dyDescent="0.25">
      <c r="A289" s="43">
        <v>10</v>
      </c>
      <c r="B289" s="44">
        <v>34</v>
      </c>
      <c r="C289" s="50" t="s">
        <v>1742</v>
      </c>
      <c r="D289" s="119">
        <f>IF(AND(AS289=AS288,AL289=AL288),IF(AL289="TN",IF(AS288=3,IF(D288&lt;'Phan phong'!$I$9,D288+1,1),IF(D288&lt;'Phan phong'!$I$10,D288+1,1)),IF(AS288=3,IF(D288&lt;'Phan phong'!$P$9,D288+1,1),IF(D288&lt;'Phan phong'!$P$10,D288+1,1))),1)</f>
        <v>17</v>
      </c>
      <c r="E289" s="120">
        <v>290287</v>
      </c>
      <c r="F289" s="121" t="s">
        <v>2028</v>
      </c>
      <c r="G289" s="122" t="s">
        <v>402</v>
      </c>
      <c r="H289" s="174">
        <v>37084</v>
      </c>
      <c r="I289" s="124"/>
      <c r="J289" s="124"/>
      <c r="K289" s="124"/>
      <c r="L289" s="124"/>
      <c r="M289" s="124"/>
      <c r="N289" s="124"/>
      <c r="O289" s="124"/>
      <c r="P289" s="124"/>
      <c r="Q289" s="125"/>
      <c r="R289" s="126"/>
      <c r="S289" s="124"/>
      <c r="T289" s="124"/>
      <c r="U289" s="124"/>
      <c r="V289" s="124"/>
      <c r="W289" s="124"/>
      <c r="X289" s="124"/>
      <c r="Y289" s="124"/>
      <c r="Z289" s="124"/>
      <c r="AA289" s="125"/>
      <c r="AB289" s="126"/>
      <c r="AC289" s="127">
        <f t="shared" si="42"/>
        <v>0</v>
      </c>
      <c r="AD289" s="128" t="s">
        <v>5</v>
      </c>
      <c r="AE289" s="128" t="s">
        <v>163</v>
      </c>
      <c r="AF289" s="177"/>
      <c r="AG289" s="177"/>
      <c r="AH289" s="130" t="s">
        <v>1510</v>
      </c>
      <c r="AI289" s="131">
        <f t="shared" si="39"/>
        <v>10</v>
      </c>
      <c r="AJ289" s="132" t="str">
        <f t="shared" si="41"/>
        <v>TN</v>
      </c>
      <c r="AK289" s="133"/>
      <c r="AL289" s="134" t="str">
        <f t="shared" si="34"/>
        <v>TN</v>
      </c>
      <c r="AM289" s="119">
        <v>892</v>
      </c>
      <c r="AN289" s="135">
        <f t="shared" si="35"/>
        <v>0</v>
      </c>
      <c r="AO289" s="135" t="str">
        <f t="shared" si="36"/>
        <v>105</v>
      </c>
      <c r="AP289" s="135" t="str">
        <f t="shared" si="37"/>
        <v>10</v>
      </c>
      <c r="AQ289" s="135" t="str">
        <f t="shared" si="38"/>
        <v>0</v>
      </c>
      <c r="AR289" s="136"/>
      <c r="AS289" s="137">
        <v>3</v>
      </c>
      <c r="AT289" s="137"/>
      <c r="AU289" s="161"/>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row>
    <row r="290" spans="1:76" s="5" customFormat="1" ht="21.95" customHeight="1" x14ac:dyDescent="0.25">
      <c r="A290" s="42"/>
      <c r="B290" s="43"/>
      <c r="C290" s="50" t="s">
        <v>1595</v>
      </c>
      <c r="D290" s="119">
        <f>IF(AND(AS290=AS289,AL290=AL289),IF(AL290="TN",IF(AS289=3,IF(D289&lt;'Phan phong'!$I$9,D289+1,1),IF(D289&lt;'Phan phong'!$I$10,D289+1,1)),IF(AS289=3,IF(D289&lt;'Phan phong'!$P$9,D289+1,1),IF(D289&lt;'Phan phong'!$P$10,D289+1,1))),1)</f>
        <v>18</v>
      </c>
      <c r="E290" s="138">
        <v>290288</v>
      </c>
      <c r="F290" s="121" t="s">
        <v>582</v>
      </c>
      <c r="G290" s="150" t="s">
        <v>305</v>
      </c>
      <c r="H290" s="151"/>
      <c r="I290" s="142"/>
      <c r="J290" s="142"/>
      <c r="K290" s="124"/>
      <c r="L290" s="124"/>
      <c r="M290" s="124"/>
      <c r="N290" s="124"/>
      <c r="O290" s="124"/>
      <c r="P290" s="124"/>
      <c r="Q290" s="142"/>
      <c r="R290" s="152"/>
      <c r="S290" s="142"/>
      <c r="T290" s="142"/>
      <c r="U290" s="124"/>
      <c r="V290" s="124"/>
      <c r="W290" s="124"/>
      <c r="X290" s="124"/>
      <c r="Y290" s="124"/>
      <c r="Z290" s="124"/>
      <c r="AA290" s="142"/>
      <c r="AB290" s="152"/>
      <c r="AC290" s="127"/>
      <c r="AD290" s="128" t="s">
        <v>1</v>
      </c>
      <c r="AE290" s="128" t="s">
        <v>163</v>
      </c>
      <c r="AF290" s="129"/>
      <c r="AG290" s="129"/>
      <c r="AH290" s="153"/>
      <c r="AI290" s="131">
        <f t="shared" si="39"/>
        <v>10</v>
      </c>
      <c r="AJ290" s="132" t="str">
        <f t="shared" si="41"/>
        <v>TN</v>
      </c>
      <c r="AK290" s="154"/>
      <c r="AL290" s="134" t="str">
        <f t="shared" si="34"/>
        <v>TN</v>
      </c>
      <c r="AM290" s="119">
        <v>745</v>
      </c>
      <c r="AN290" s="135">
        <f t="shared" si="35"/>
        <v>0</v>
      </c>
      <c r="AO290" s="135" t="str">
        <f t="shared" si="36"/>
        <v>101</v>
      </c>
      <c r="AP290" s="135" t="str">
        <f t="shared" si="37"/>
        <v>10</v>
      </c>
      <c r="AQ290" s="135" t="str">
        <f t="shared" si="38"/>
        <v>0</v>
      </c>
      <c r="AR290" s="155"/>
      <c r="AS290" s="137">
        <v>3</v>
      </c>
      <c r="AT290" s="156"/>
      <c r="AU290" s="145"/>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row>
    <row r="291" spans="1:76" s="5" customFormat="1" ht="21.95" customHeight="1" x14ac:dyDescent="0.25">
      <c r="A291" s="43">
        <v>25</v>
      </c>
      <c r="B291" s="43">
        <v>30</v>
      </c>
      <c r="C291" s="15" t="s">
        <v>1100</v>
      </c>
      <c r="D291" s="119">
        <f>IF(AND(AS291=AS290,AL291=AL290),IF(AL291="TN",IF(AS290=3,IF(D290&lt;'Phan phong'!$I$9,D290+1,1),IF(D290&lt;'Phan phong'!$I$10,D290+1,1)),IF(AS290=3,IF(D290&lt;'Phan phong'!$P$9,D290+1,1),IF(D290&lt;'Phan phong'!$P$10,D290+1,1))),1)</f>
        <v>19</v>
      </c>
      <c r="E291" s="120">
        <v>290289</v>
      </c>
      <c r="F291" s="121" t="s">
        <v>547</v>
      </c>
      <c r="G291" s="150" t="s">
        <v>276</v>
      </c>
      <c r="H291" s="163" t="s">
        <v>827</v>
      </c>
      <c r="I291" s="142"/>
      <c r="J291" s="142"/>
      <c r="K291" s="124"/>
      <c r="L291" s="124"/>
      <c r="M291" s="124"/>
      <c r="N291" s="124"/>
      <c r="O291" s="124"/>
      <c r="P291" s="124"/>
      <c r="Q291" s="142"/>
      <c r="R291" s="152"/>
      <c r="S291" s="142"/>
      <c r="T291" s="142"/>
      <c r="U291" s="124"/>
      <c r="V291" s="124"/>
      <c r="W291" s="124"/>
      <c r="X291" s="124"/>
      <c r="Y291" s="124"/>
      <c r="Z291" s="124"/>
      <c r="AA291" s="142"/>
      <c r="AB291" s="152"/>
      <c r="AC291" s="127">
        <f>SUM(I291,K291,M291,O291,Q291)</f>
        <v>0</v>
      </c>
      <c r="AD291" s="143" t="s">
        <v>12</v>
      </c>
      <c r="AE291" s="143" t="s">
        <v>1282</v>
      </c>
      <c r="AF291" s="129"/>
      <c r="AG291" s="129"/>
      <c r="AH291" s="144"/>
      <c r="AI291" s="131">
        <f t="shared" si="39"/>
        <v>10</v>
      </c>
      <c r="AJ291" s="132" t="str">
        <f t="shared" si="41"/>
        <v>TN</v>
      </c>
      <c r="AK291" s="133"/>
      <c r="AL291" s="134" t="str">
        <f t="shared" si="34"/>
        <v>TN</v>
      </c>
      <c r="AM291" s="119">
        <v>198</v>
      </c>
      <c r="AN291" s="135">
        <f t="shared" si="35"/>
        <v>1</v>
      </c>
      <c r="AO291" s="135" t="str">
        <f t="shared" si="36"/>
        <v>115</v>
      </c>
      <c r="AP291" s="135" t="str">
        <f t="shared" si="37"/>
        <v>11</v>
      </c>
      <c r="AQ291" s="135" t="str">
        <f t="shared" si="38"/>
        <v>1</v>
      </c>
      <c r="AR291" s="136"/>
      <c r="AS291" s="137">
        <v>3</v>
      </c>
      <c r="AT291" s="161"/>
      <c r="AU291" s="137"/>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row>
    <row r="292" spans="1:76" s="5" customFormat="1" ht="21.95" customHeight="1" x14ac:dyDescent="0.25">
      <c r="A292" s="43">
        <v>23</v>
      </c>
      <c r="B292" s="44">
        <v>1</v>
      </c>
      <c r="C292" s="50" t="s">
        <v>1904</v>
      </c>
      <c r="D292" s="119">
        <f>IF(AND(AS292=AS291,AL292=AL291),IF(AL292="TN",IF(AS291=3,IF(D291&lt;'Phan phong'!$I$9,D291+1,1),IF(D291&lt;'Phan phong'!$I$10,D291+1,1)),IF(AS291=3,IF(D291&lt;'Phan phong'!$P$9,D291+1,1),IF(D291&lt;'Phan phong'!$P$10,D291+1,1))),1)</f>
        <v>20</v>
      </c>
      <c r="E292" s="138">
        <v>290290</v>
      </c>
      <c r="F292" s="121" t="s">
        <v>410</v>
      </c>
      <c r="G292" s="122" t="s">
        <v>456</v>
      </c>
      <c r="H292" s="123">
        <v>36978</v>
      </c>
      <c r="I292" s="124"/>
      <c r="J292" s="124"/>
      <c r="K292" s="124"/>
      <c r="L292" s="124"/>
      <c r="M292" s="124"/>
      <c r="N292" s="124"/>
      <c r="O292" s="124"/>
      <c r="P292" s="124"/>
      <c r="Q292" s="125"/>
      <c r="R292" s="126"/>
      <c r="S292" s="124"/>
      <c r="T292" s="124"/>
      <c r="U292" s="124"/>
      <c r="V292" s="124"/>
      <c r="W292" s="124"/>
      <c r="X292" s="124"/>
      <c r="Y292" s="124"/>
      <c r="Z292" s="124"/>
      <c r="AA292" s="125"/>
      <c r="AB292" s="126"/>
      <c r="AC292" s="127">
        <f>SUM(I292,K292,M292,O292)</f>
        <v>0</v>
      </c>
      <c r="AD292" s="128" t="s">
        <v>9</v>
      </c>
      <c r="AE292" s="128" t="s">
        <v>272</v>
      </c>
      <c r="AF292" s="129"/>
      <c r="AG292" s="129"/>
      <c r="AH292" s="130"/>
      <c r="AI292" s="131">
        <f t="shared" si="39"/>
        <v>10</v>
      </c>
      <c r="AJ292" s="132" t="str">
        <f t="shared" si="41"/>
        <v>XH</v>
      </c>
      <c r="AK292" s="133" t="s">
        <v>163</v>
      </c>
      <c r="AL292" s="134" t="str">
        <f t="shared" si="34"/>
        <v>TN</v>
      </c>
      <c r="AM292" s="119">
        <v>1060</v>
      </c>
      <c r="AN292" s="135">
        <f t="shared" si="35"/>
        <v>0</v>
      </c>
      <c r="AO292" s="135" t="str">
        <f t="shared" si="36"/>
        <v>108</v>
      </c>
      <c r="AP292" s="135" t="str">
        <f t="shared" si="37"/>
        <v>10</v>
      </c>
      <c r="AQ292" s="135" t="str">
        <f t="shared" si="38"/>
        <v>0</v>
      </c>
      <c r="AR292" s="136"/>
      <c r="AS292" s="137">
        <v>3</v>
      </c>
      <c r="AT292" s="137"/>
      <c r="AU292" s="161"/>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row>
    <row r="293" spans="1:76" s="5" customFormat="1" ht="21.95" customHeight="1" x14ac:dyDescent="0.25">
      <c r="A293" s="43">
        <v>13</v>
      </c>
      <c r="B293" s="44">
        <v>39</v>
      </c>
      <c r="C293" s="50" t="s">
        <v>1951</v>
      </c>
      <c r="D293" s="119">
        <f>IF(AND(AS293=AS292,AL293=AL292),IF(AL293="TN",IF(AS292=3,IF(D292&lt;'Phan phong'!$I$9,D292+1,1),IF(D292&lt;'Phan phong'!$I$10,D292+1,1)),IF(AS292=3,IF(D292&lt;'Phan phong'!$P$9,D292+1,1),IF(D292&lt;'Phan phong'!$P$10,D292+1,1))),1)</f>
        <v>21</v>
      </c>
      <c r="E293" s="120">
        <v>290291</v>
      </c>
      <c r="F293" s="121" t="s">
        <v>348</v>
      </c>
      <c r="G293" s="122" t="s">
        <v>456</v>
      </c>
      <c r="H293" s="123">
        <v>37212</v>
      </c>
      <c r="I293" s="124"/>
      <c r="J293" s="124"/>
      <c r="K293" s="124"/>
      <c r="L293" s="124"/>
      <c r="M293" s="124"/>
      <c r="N293" s="124"/>
      <c r="O293" s="124"/>
      <c r="P293" s="124"/>
      <c r="Q293" s="125"/>
      <c r="R293" s="126"/>
      <c r="S293" s="124"/>
      <c r="T293" s="124"/>
      <c r="U293" s="124"/>
      <c r="V293" s="124"/>
      <c r="W293" s="124"/>
      <c r="X293" s="124"/>
      <c r="Y293" s="124"/>
      <c r="Z293" s="124"/>
      <c r="AA293" s="125"/>
      <c r="AB293" s="126"/>
      <c r="AC293" s="127">
        <f>SUM(I293,K293,M293,O293)</f>
        <v>0</v>
      </c>
      <c r="AD293" s="128" t="s">
        <v>164</v>
      </c>
      <c r="AE293" s="128" t="s">
        <v>163</v>
      </c>
      <c r="AF293" s="129"/>
      <c r="AG293" s="129"/>
      <c r="AH293" s="130"/>
      <c r="AI293" s="131">
        <f t="shared" si="39"/>
        <v>10</v>
      </c>
      <c r="AJ293" s="132" t="str">
        <f t="shared" si="41"/>
        <v>TN</v>
      </c>
      <c r="AK293" s="133"/>
      <c r="AL293" s="134" t="str">
        <f t="shared" si="34"/>
        <v>TN</v>
      </c>
      <c r="AM293" s="119">
        <v>1109</v>
      </c>
      <c r="AN293" s="135">
        <f t="shared" si="35"/>
        <v>0</v>
      </c>
      <c r="AO293" s="135" t="str">
        <f t="shared" si="36"/>
        <v>109</v>
      </c>
      <c r="AP293" s="135" t="str">
        <f t="shared" si="37"/>
        <v>10</v>
      </c>
      <c r="AQ293" s="135" t="str">
        <f t="shared" si="38"/>
        <v>0</v>
      </c>
      <c r="AR293" s="136"/>
      <c r="AS293" s="137">
        <v>3</v>
      </c>
      <c r="AT293" s="137"/>
      <c r="AU293" s="161"/>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row>
    <row r="294" spans="1:76" s="4" customFormat="1" ht="21.95" customHeight="1" x14ac:dyDescent="0.25">
      <c r="A294" s="43">
        <v>24</v>
      </c>
      <c r="B294" s="44">
        <v>25</v>
      </c>
      <c r="C294" s="50" t="s">
        <v>1928</v>
      </c>
      <c r="D294" s="119">
        <f>IF(AND(AS294=AS293,AL294=AL293),IF(AL294="TN",IF(AS293=3,IF(D293&lt;'Phan phong'!$I$9,D293+1,1),IF(D293&lt;'Phan phong'!$I$10,D293+1,1)),IF(AS293=3,IF(D293&lt;'Phan phong'!$P$9,D293+1,1),IF(D293&lt;'Phan phong'!$P$10,D293+1,1))),1)</f>
        <v>22</v>
      </c>
      <c r="E294" s="138">
        <v>290292</v>
      </c>
      <c r="F294" s="121" t="s">
        <v>330</v>
      </c>
      <c r="G294" s="122" t="s">
        <v>2093</v>
      </c>
      <c r="H294" s="123">
        <v>37077</v>
      </c>
      <c r="I294" s="124"/>
      <c r="J294" s="124"/>
      <c r="K294" s="124"/>
      <c r="L294" s="124"/>
      <c r="M294" s="124"/>
      <c r="N294" s="124"/>
      <c r="O294" s="124"/>
      <c r="P294" s="124"/>
      <c r="Q294" s="125"/>
      <c r="R294" s="126"/>
      <c r="S294" s="124"/>
      <c r="T294" s="124"/>
      <c r="U294" s="124"/>
      <c r="V294" s="124"/>
      <c r="W294" s="124"/>
      <c r="X294" s="124"/>
      <c r="Y294" s="124"/>
      <c r="Z294" s="124"/>
      <c r="AA294" s="125"/>
      <c r="AB294" s="126"/>
      <c r="AC294" s="127">
        <f>SUM(I294,K294,M294,O294)</f>
        <v>0</v>
      </c>
      <c r="AD294" s="128" t="s">
        <v>164</v>
      </c>
      <c r="AE294" s="128" t="s">
        <v>272</v>
      </c>
      <c r="AF294" s="129"/>
      <c r="AG294" s="129"/>
      <c r="AH294" s="130"/>
      <c r="AI294" s="131">
        <f t="shared" si="39"/>
        <v>10</v>
      </c>
      <c r="AJ294" s="132" t="str">
        <f t="shared" si="41"/>
        <v>XH</v>
      </c>
      <c r="AK294" s="133" t="s">
        <v>163</v>
      </c>
      <c r="AL294" s="134" t="str">
        <f t="shared" si="34"/>
        <v>TN</v>
      </c>
      <c r="AM294" s="119">
        <v>1086</v>
      </c>
      <c r="AN294" s="135">
        <f t="shared" si="35"/>
        <v>0</v>
      </c>
      <c r="AO294" s="135" t="str">
        <f t="shared" si="36"/>
        <v>109</v>
      </c>
      <c r="AP294" s="135" t="str">
        <f t="shared" si="37"/>
        <v>10</v>
      </c>
      <c r="AQ294" s="135" t="str">
        <f t="shared" si="38"/>
        <v>0</v>
      </c>
      <c r="AR294" s="136"/>
      <c r="AS294" s="137">
        <v>3</v>
      </c>
      <c r="AT294" s="137"/>
      <c r="AU294" s="161"/>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row>
    <row r="295" spans="1:76" s="4" customFormat="1" ht="21.95" customHeight="1" x14ac:dyDescent="0.25">
      <c r="A295" s="43">
        <v>28</v>
      </c>
      <c r="B295" s="43">
        <v>23</v>
      </c>
      <c r="C295" s="15" t="s">
        <v>1039</v>
      </c>
      <c r="D295" s="119">
        <f>IF(AND(AS295=AS294,AL295=AL294),IF(AL295="TN",IF(AS294=3,IF(D294&lt;'Phan phong'!$I$9,D294+1,1),IF(D294&lt;'Phan phong'!$I$10,D294+1,1)),IF(AS294=3,IF(D294&lt;'Phan phong'!$P$9,D294+1,1),IF(D294&lt;'Phan phong'!$P$10,D294+1,1))),1)</f>
        <v>23</v>
      </c>
      <c r="E295" s="120">
        <v>290293</v>
      </c>
      <c r="F295" s="121" t="s">
        <v>487</v>
      </c>
      <c r="G295" s="150" t="s">
        <v>489</v>
      </c>
      <c r="H295" s="163" t="s">
        <v>786</v>
      </c>
      <c r="I295" s="142"/>
      <c r="J295" s="142"/>
      <c r="K295" s="124"/>
      <c r="L295" s="124"/>
      <c r="M295" s="124"/>
      <c r="N295" s="124"/>
      <c r="O295" s="124"/>
      <c r="P295" s="124"/>
      <c r="Q295" s="142"/>
      <c r="R295" s="152"/>
      <c r="S295" s="142"/>
      <c r="T295" s="142"/>
      <c r="U295" s="124"/>
      <c r="V295" s="124"/>
      <c r="W295" s="124"/>
      <c r="X295" s="124"/>
      <c r="Y295" s="124"/>
      <c r="Z295" s="124"/>
      <c r="AA295" s="142"/>
      <c r="AB295" s="152"/>
      <c r="AC295" s="127">
        <f>SUM(I295,K295,M295,O295,Q295)</f>
        <v>0</v>
      </c>
      <c r="AD295" s="143" t="s">
        <v>13</v>
      </c>
      <c r="AE295" s="143" t="s">
        <v>1282</v>
      </c>
      <c r="AF295" s="129"/>
      <c r="AG295" s="129"/>
      <c r="AH295" s="144"/>
      <c r="AI295" s="131">
        <f t="shared" si="39"/>
        <v>10</v>
      </c>
      <c r="AJ295" s="132" t="str">
        <f t="shared" si="41"/>
        <v>TN</v>
      </c>
      <c r="AK295" s="154"/>
      <c r="AL295" s="134" t="str">
        <f t="shared" si="34"/>
        <v>TN</v>
      </c>
      <c r="AM295" s="119">
        <v>113</v>
      </c>
      <c r="AN295" s="135">
        <f t="shared" si="35"/>
        <v>1</v>
      </c>
      <c r="AO295" s="135" t="str">
        <f t="shared" si="36"/>
        <v>113</v>
      </c>
      <c r="AP295" s="135" t="str">
        <f t="shared" si="37"/>
        <v>11</v>
      </c>
      <c r="AQ295" s="135" t="str">
        <f t="shared" si="38"/>
        <v>1</v>
      </c>
      <c r="AR295" s="155"/>
      <c r="AS295" s="137">
        <v>3</v>
      </c>
      <c r="AT295" s="156"/>
      <c r="AU295" s="145"/>
    </row>
    <row r="296" spans="1:76" s="4" customFormat="1" ht="21.95" customHeight="1" x14ac:dyDescent="0.25">
      <c r="A296" s="43">
        <v>28</v>
      </c>
      <c r="B296" s="43">
        <v>24</v>
      </c>
      <c r="C296" s="15" t="s">
        <v>1106</v>
      </c>
      <c r="D296" s="119">
        <f>IF(AND(AS296=AS295,AL296=AL295),IF(AL296="TN",IF(AS295=3,IF(D295&lt;'Phan phong'!$I$9,D295+1,1),IF(D295&lt;'Phan phong'!$I$10,D295+1,1)),IF(AS295=3,IF(D295&lt;'Phan phong'!$P$9,D295+1,1),IF(D295&lt;'Phan phong'!$P$10,D295+1,1))),1)</f>
        <v>24</v>
      </c>
      <c r="E296" s="138">
        <v>290294</v>
      </c>
      <c r="F296" s="121" t="s">
        <v>348</v>
      </c>
      <c r="G296" s="150" t="s">
        <v>553</v>
      </c>
      <c r="H296" s="163" t="s">
        <v>832</v>
      </c>
      <c r="I296" s="142"/>
      <c r="J296" s="142"/>
      <c r="K296" s="124"/>
      <c r="L296" s="124"/>
      <c r="M296" s="124"/>
      <c r="N296" s="124"/>
      <c r="O296" s="124"/>
      <c r="P296" s="124"/>
      <c r="Q296" s="142"/>
      <c r="R296" s="172"/>
      <c r="S296" s="142"/>
      <c r="T296" s="142"/>
      <c r="U296" s="124"/>
      <c r="V296" s="124"/>
      <c r="W296" s="124"/>
      <c r="X296" s="124"/>
      <c r="Y296" s="124"/>
      <c r="Z296" s="124"/>
      <c r="AA296" s="142"/>
      <c r="AB296" s="172"/>
      <c r="AC296" s="127">
        <f>SUM(I296,K296,M296,O296,Q296)</f>
        <v>0</v>
      </c>
      <c r="AD296" s="143" t="s">
        <v>14</v>
      </c>
      <c r="AE296" s="143" t="s">
        <v>1559</v>
      </c>
      <c r="AF296" s="129"/>
      <c r="AG296" s="129"/>
      <c r="AH296" s="153"/>
      <c r="AI296" s="131">
        <f t="shared" si="39"/>
        <v>10</v>
      </c>
      <c r="AJ296" s="132" t="str">
        <f t="shared" si="41"/>
        <v>TN</v>
      </c>
      <c r="AK296" s="133"/>
      <c r="AL296" s="134" t="str">
        <f t="shared" si="34"/>
        <v>TN</v>
      </c>
      <c r="AM296" s="119">
        <v>158</v>
      </c>
      <c r="AN296" s="135">
        <f t="shared" si="35"/>
        <v>1</v>
      </c>
      <c r="AO296" s="135" t="str">
        <f t="shared" si="36"/>
        <v>114</v>
      </c>
      <c r="AP296" s="135" t="str">
        <f t="shared" si="37"/>
        <v>11</v>
      </c>
      <c r="AQ296" s="135" t="str">
        <f t="shared" si="38"/>
        <v>1</v>
      </c>
      <c r="AR296" s="136"/>
      <c r="AS296" s="137">
        <v>3</v>
      </c>
      <c r="AT296" s="161"/>
      <c r="AU296" s="145"/>
    </row>
    <row r="297" spans="1:76" s="4" customFormat="1" ht="21.95" customHeight="1" x14ac:dyDescent="0.25">
      <c r="A297" s="42"/>
      <c r="B297" s="43"/>
      <c r="C297" s="50" t="s">
        <v>1619</v>
      </c>
      <c r="D297" s="119">
        <f>IF(AND(AS297=AS296,AL297=AL296),IF(AL297="TN",IF(AS296=3,IF(D296&lt;'Phan phong'!$I$9,D296+1,1),IF(D296&lt;'Phan phong'!$I$10,D296+1,1)),IF(AS296=3,IF(D296&lt;'Phan phong'!$P$9,D296+1,1),IF(D296&lt;'Phan phong'!$P$10,D296+1,1))),1)</f>
        <v>25</v>
      </c>
      <c r="E297" s="120">
        <v>290295</v>
      </c>
      <c r="F297" s="121" t="s">
        <v>1980</v>
      </c>
      <c r="G297" s="150" t="s">
        <v>1981</v>
      </c>
      <c r="H297" s="151"/>
      <c r="I297" s="142"/>
      <c r="J297" s="142"/>
      <c r="K297" s="124"/>
      <c r="L297" s="124"/>
      <c r="M297" s="124"/>
      <c r="N297" s="124"/>
      <c r="O297" s="124"/>
      <c r="P297" s="124"/>
      <c r="Q297" s="142"/>
      <c r="R297" s="152"/>
      <c r="S297" s="142"/>
      <c r="T297" s="142"/>
      <c r="U297" s="124"/>
      <c r="V297" s="124"/>
      <c r="W297" s="124"/>
      <c r="X297" s="124"/>
      <c r="Y297" s="124"/>
      <c r="Z297" s="124"/>
      <c r="AA297" s="142"/>
      <c r="AB297" s="152"/>
      <c r="AC297" s="127"/>
      <c r="AD297" s="128" t="s">
        <v>2</v>
      </c>
      <c r="AE297" s="128" t="s">
        <v>163</v>
      </c>
      <c r="AF297" s="129"/>
      <c r="AG297" s="129"/>
      <c r="AH297" s="153"/>
      <c r="AI297" s="131">
        <f t="shared" si="39"/>
        <v>10</v>
      </c>
      <c r="AJ297" s="132" t="str">
        <f t="shared" si="41"/>
        <v>TN</v>
      </c>
      <c r="AK297" s="154"/>
      <c r="AL297" s="134" t="str">
        <f t="shared" si="34"/>
        <v>TN</v>
      </c>
      <c r="AM297" s="119">
        <v>769</v>
      </c>
      <c r="AN297" s="135">
        <f t="shared" si="35"/>
        <v>0</v>
      </c>
      <c r="AO297" s="135" t="str">
        <f t="shared" si="36"/>
        <v>102</v>
      </c>
      <c r="AP297" s="135" t="str">
        <f t="shared" si="37"/>
        <v>10</v>
      </c>
      <c r="AQ297" s="135" t="str">
        <f t="shared" si="38"/>
        <v>0</v>
      </c>
      <c r="AR297" s="155"/>
      <c r="AS297" s="137">
        <v>3</v>
      </c>
      <c r="AT297" s="156"/>
      <c r="AU297" s="145"/>
    </row>
    <row r="298" spans="1:76" s="4" customFormat="1" ht="21.95" customHeight="1" x14ac:dyDescent="0.25">
      <c r="A298" s="43">
        <v>24</v>
      </c>
      <c r="B298" s="43">
        <v>11</v>
      </c>
      <c r="C298" s="15" t="s">
        <v>998</v>
      </c>
      <c r="D298" s="119">
        <f>IF(AND(AS298=AS297,AL298=AL297),IF(AL298="TN",IF(AS297=3,IF(D297&lt;'Phan phong'!$I$9,D297+1,1),IF(D297&lt;'Phan phong'!$I$10,D297+1,1)),IF(AS297=3,IF(D297&lt;'Phan phong'!$P$9,D297+1,1),IF(D297&lt;'Phan phong'!$P$10,D297+1,1))),1)</f>
        <v>26</v>
      </c>
      <c r="E298" s="138">
        <v>290296</v>
      </c>
      <c r="F298" s="121" t="s">
        <v>445</v>
      </c>
      <c r="G298" s="150" t="s">
        <v>433</v>
      </c>
      <c r="H298" s="163" t="s">
        <v>750</v>
      </c>
      <c r="I298" s="142"/>
      <c r="J298" s="142"/>
      <c r="K298" s="124"/>
      <c r="L298" s="124"/>
      <c r="M298" s="124"/>
      <c r="N298" s="124"/>
      <c r="O298" s="124"/>
      <c r="P298" s="124"/>
      <c r="Q298" s="142"/>
      <c r="R298" s="172"/>
      <c r="S298" s="142"/>
      <c r="T298" s="142"/>
      <c r="U298" s="124"/>
      <c r="V298" s="124"/>
      <c r="W298" s="124"/>
      <c r="X298" s="124"/>
      <c r="Y298" s="124"/>
      <c r="Z298" s="124"/>
      <c r="AA298" s="142"/>
      <c r="AB298" s="172"/>
      <c r="AC298" s="127">
        <f>SUM(I298,K298,M298,O298,Q298)</f>
        <v>0</v>
      </c>
      <c r="AD298" s="143" t="s">
        <v>11</v>
      </c>
      <c r="AE298" s="143" t="s">
        <v>1282</v>
      </c>
      <c r="AF298" s="129"/>
      <c r="AG298" s="129"/>
      <c r="AH298" s="144"/>
      <c r="AI298" s="131">
        <f t="shared" si="39"/>
        <v>10</v>
      </c>
      <c r="AJ298" s="132" t="str">
        <f t="shared" si="41"/>
        <v>TN</v>
      </c>
      <c r="AK298" s="154"/>
      <c r="AL298" s="134" t="str">
        <f t="shared" si="34"/>
        <v>TN</v>
      </c>
      <c r="AM298" s="119">
        <v>74</v>
      </c>
      <c r="AN298" s="135">
        <f t="shared" si="35"/>
        <v>1</v>
      </c>
      <c r="AO298" s="135" t="str">
        <f t="shared" si="36"/>
        <v>112</v>
      </c>
      <c r="AP298" s="135" t="str">
        <f t="shared" si="37"/>
        <v>11</v>
      </c>
      <c r="AQ298" s="135" t="str">
        <f t="shared" si="38"/>
        <v>1</v>
      </c>
      <c r="AR298" s="155"/>
      <c r="AS298" s="137">
        <v>3</v>
      </c>
      <c r="AT298" s="156"/>
      <c r="AU298" s="145"/>
    </row>
    <row r="299" spans="1:76" s="4" customFormat="1" ht="21.95" customHeight="1" x14ac:dyDescent="0.25">
      <c r="A299" s="42"/>
      <c r="B299" s="43"/>
      <c r="C299" s="50" t="s">
        <v>1596</v>
      </c>
      <c r="D299" s="119">
        <f>IF(AND(AS299=AS298,AL299=AL298),IF(AL299="TN",IF(AS298=3,IF(D298&lt;'Phan phong'!$I$9,D298+1,1),IF(D298&lt;'Phan phong'!$I$10,D298+1,1)),IF(AS298=3,IF(D298&lt;'Phan phong'!$P$9,D298+1,1),IF(D298&lt;'Phan phong'!$P$10,D298+1,1))),1)</f>
        <v>27</v>
      </c>
      <c r="E299" s="120">
        <v>290297</v>
      </c>
      <c r="F299" s="121" t="s">
        <v>330</v>
      </c>
      <c r="G299" s="150" t="s">
        <v>433</v>
      </c>
      <c r="H299" s="151"/>
      <c r="I299" s="142"/>
      <c r="J299" s="142"/>
      <c r="K299" s="124"/>
      <c r="L299" s="124"/>
      <c r="M299" s="124"/>
      <c r="N299" s="124"/>
      <c r="O299" s="124"/>
      <c r="P299" s="124"/>
      <c r="Q299" s="142"/>
      <c r="R299" s="152"/>
      <c r="S299" s="142"/>
      <c r="T299" s="142"/>
      <c r="U299" s="124"/>
      <c r="V299" s="124"/>
      <c r="W299" s="124"/>
      <c r="X299" s="124"/>
      <c r="Y299" s="124"/>
      <c r="Z299" s="124"/>
      <c r="AA299" s="142"/>
      <c r="AB299" s="152"/>
      <c r="AC299" s="127"/>
      <c r="AD299" s="128" t="s">
        <v>1</v>
      </c>
      <c r="AE299" s="128" t="s">
        <v>163</v>
      </c>
      <c r="AF299" s="129"/>
      <c r="AG299" s="129"/>
      <c r="AH299" s="153"/>
      <c r="AI299" s="131">
        <f t="shared" si="39"/>
        <v>10</v>
      </c>
      <c r="AJ299" s="132" t="str">
        <f t="shared" si="41"/>
        <v>TN</v>
      </c>
      <c r="AK299" s="154"/>
      <c r="AL299" s="134" t="str">
        <f t="shared" si="34"/>
        <v>TN</v>
      </c>
      <c r="AM299" s="119">
        <v>746</v>
      </c>
      <c r="AN299" s="135">
        <f t="shared" si="35"/>
        <v>0</v>
      </c>
      <c r="AO299" s="135" t="str">
        <f t="shared" si="36"/>
        <v>101</v>
      </c>
      <c r="AP299" s="135" t="str">
        <f t="shared" si="37"/>
        <v>10</v>
      </c>
      <c r="AQ299" s="135" t="str">
        <f t="shared" si="38"/>
        <v>0</v>
      </c>
      <c r="AR299" s="155"/>
      <c r="AS299" s="137">
        <v>3</v>
      </c>
      <c r="AT299" s="156"/>
      <c r="AU299" s="145"/>
    </row>
    <row r="300" spans="1:76" s="4" customFormat="1" ht="21.95" customHeight="1" x14ac:dyDescent="0.25">
      <c r="A300" s="44">
        <v>32</v>
      </c>
      <c r="B300" s="44">
        <v>3</v>
      </c>
      <c r="C300" s="50" t="s">
        <v>1890</v>
      </c>
      <c r="D300" s="119">
        <f>IF(AND(AS300=AS299,AL300=AL299),IF(AL300="TN",IF(AS299=3,IF(D299&lt;'Phan phong'!$I$9,D299+1,1),IF(D299&lt;'Phan phong'!$I$10,D299+1,1)),IF(AS299=3,IF(D299&lt;'Phan phong'!$P$9,D299+1,1),IF(D299&lt;'Phan phong'!$P$10,D299+1,1))),1)</f>
        <v>28</v>
      </c>
      <c r="E300" s="138">
        <v>290298</v>
      </c>
      <c r="F300" s="121" t="s">
        <v>547</v>
      </c>
      <c r="G300" s="122" t="s">
        <v>433</v>
      </c>
      <c r="H300" s="123">
        <v>37168</v>
      </c>
      <c r="I300" s="124"/>
      <c r="J300" s="124"/>
      <c r="K300" s="124"/>
      <c r="L300" s="124"/>
      <c r="M300" s="124"/>
      <c r="N300" s="124"/>
      <c r="O300" s="124"/>
      <c r="P300" s="124"/>
      <c r="Q300" s="125"/>
      <c r="R300" s="126"/>
      <c r="S300" s="124"/>
      <c r="T300" s="124"/>
      <c r="U300" s="124"/>
      <c r="V300" s="124"/>
      <c r="W300" s="124"/>
      <c r="X300" s="124"/>
      <c r="Y300" s="124"/>
      <c r="Z300" s="124"/>
      <c r="AA300" s="125"/>
      <c r="AB300" s="126"/>
      <c r="AC300" s="127">
        <f>SUM(I300,K300,M300,O300)</f>
        <v>0</v>
      </c>
      <c r="AD300" s="128" t="s">
        <v>9</v>
      </c>
      <c r="AE300" s="128" t="s">
        <v>163</v>
      </c>
      <c r="AF300" s="129"/>
      <c r="AG300" s="129"/>
      <c r="AH300" s="130"/>
      <c r="AI300" s="131">
        <f t="shared" si="39"/>
        <v>10</v>
      </c>
      <c r="AJ300" s="132" t="str">
        <f t="shared" si="41"/>
        <v>TN</v>
      </c>
      <c r="AK300" s="133"/>
      <c r="AL300" s="134" t="str">
        <f t="shared" si="34"/>
        <v>TN</v>
      </c>
      <c r="AM300" s="119">
        <v>1046</v>
      </c>
      <c r="AN300" s="135">
        <f t="shared" si="35"/>
        <v>0</v>
      </c>
      <c r="AO300" s="135" t="str">
        <f t="shared" si="36"/>
        <v>108</v>
      </c>
      <c r="AP300" s="135" t="str">
        <f t="shared" si="37"/>
        <v>10</v>
      </c>
      <c r="AQ300" s="135" t="str">
        <f t="shared" si="38"/>
        <v>0</v>
      </c>
      <c r="AR300" s="136"/>
      <c r="AS300" s="137">
        <v>3</v>
      </c>
      <c r="AT300" s="137"/>
      <c r="AU300" s="161"/>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row>
    <row r="301" spans="1:76" s="4" customFormat="1" ht="21.95" customHeight="1" x14ac:dyDescent="0.25">
      <c r="A301" s="43">
        <v>36</v>
      </c>
      <c r="B301" s="44">
        <v>34</v>
      </c>
      <c r="C301" s="50" t="s">
        <v>1849</v>
      </c>
      <c r="D301" s="119">
        <f>IF(AND(AS301=AS300,AL301=AL300),IF(AL301="TN",IF(AS300=3,IF(D300&lt;'Phan phong'!$I$9,D300+1,1),IF(D300&lt;'Phan phong'!$I$10,D300+1,1)),IF(AS300=3,IF(D300&lt;'Phan phong'!$P$9,D300+1,1),IF(D300&lt;'Phan phong'!$P$10,D300+1,1))),1)</f>
        <v>29</v>
      </c>
      <c r="E301" s="120">
        <v>290299</v>
      </c>
      <c r="F301" s="121" t="s">
        <v>2066</v>
      </c>
      <c r="G301" s="122" t="s">
        <v>533</v>
      </c>
      <c r="H301" s="123">
        <v>36924</v>
      </c>
      <c r="I301" s="124"/>
      <c r="J301" s="124"/>
      <c r="K301" s="124"/>
      <c r="L301" s="124"/>
      <c r="M301" s="124"/>
      <c r="N301" s="124"/>
      <c r="O301" s="124"/>
      <c r="P301" s="124"/>
      <c r="Q301" s="125"/>
      <c r="R301" s="126"/>
      <c r="S301" s="124"/>
      <c r="T301" s="124"/>
      <c r="U301" s="124"/>
      <c r="V301" s="124"/>
      <c r="W301" s="124"/>
      <c r="X301" s="124"/>
      <c r="Y301" s="124"/>
      <c r="Z301" s="124"/>
      <c r="AA301" s="125"/>
      <c r="AB301" s="126"/>
      <c r="AC301" s="127">
        <f>SUM(I301,K301,M301,O301)</f>
        <v>0</v>
      </c>
      <c r="AD301" s="128" t="s">
        <v>8</v>
      </c>
      <c r="AE301" s="128" t="s">
        <v>163</v>
      </c>
      <c r="AF301" s="129"/>
      <c r="AG301" s="129"/>
      <c r="AH301" s="130"/>
      <c r="AI301" s="131">
        <f t="shared" si="39"/>
        <v>10</v>
      </c>
      <c r="AJ301" s="132" t="str">
        <f t="shared" si="41"/>
        <v>TN</v>
      </c>
      <c r="AK301" s="133"/>
      <c r="AL301" s="134" t="str">
        <f t="shared" si="34"/>
        <v>TN</v>
      </c>
      <c r="AM301" s="119">
        <v>1003</v>
      </c>
      <c r="AN301" s="135">
        <f t="shared" si="35"/>
        <v>0</v>
      </c>
      <c r="AO301" s="135" t="str">
        <f t="shared" si="36"/>
        <v>107</v>
      </c>
      <c r="AP301" s="135" t="str">
        <f t="shared" si="37"/>
        <v>10</v>
      </c>
      <c r="AQ301" s="135" t="str">
        <f t="shared" si="38"/>
        <v>0</v>
      </c>
      <c r="AR301" s="136"/>
      <c r="AS301" s="137">
        <v>3</v>
      </c>
      <c r="AT301" s="137"/>
      <c r="AU301" s="161"/>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row>
    <row r="302" spans="1:76" s="4" customFormat="1" ht="21.95" customHeight="1" x14ac:dyDescent="0.25">
      <c r="A302" s="43">
        <v>3</v>
      </c>
      <c r="B302" s="44">
        <v>6</v>
      </c>
      <c r="C302" s="50" t="s">
        <v>1829</v>
      </c>
      <c r="D302" s="119">
        <f>IF(AND(AS302=AS301,AL302=AL301),IF(AL302="TN",IF(AS301=3,IF(D301&lt;'Phan phong'!$I$9,D301+1,1),IF(D301&lt;'Phan phong'!$I$10,D301+1,1)),IF(AS301=3,IF(D301&lt;'Phan phong'!$P$9,D301+1,1),IF(D301&lt;'Phan phong'!$P$10,D301+1,1))),1)</f>
        <v>30</v>
      </c>
      <c r="E302" s="138">
        <v>290300</v>
      </c>
      <c r="F302" s="121" t="s">
        <v>2057</v>
      </c>
      <c r="G302" s="150" t="s">
        <v>533</v>
      </c>
      <c r="H302" s="123">
        <v>36923</v>
      </c>
      <c r="I302" s="124"/>
      <c r="J302" s="124"/>
      <c r="K302" s="124"/>
      <c r="L302" s="124"/>
      <c r="M302" s="124"/>
      <c r="N302" s="124"/>
      <c r="O302" s="124"/>
      <c r="P302" s="124"/>
      <c r="Q302" s="125"/>
      <c r="R302" s="126"/>
      <c r="S302" s="124"/>
      <c r="T302" s="124"/>
      <c r="U302" s="124"/>
      <c r="V302" s="124"/>
      <c r="W302" s="124"/>
      <c r="X302" s="124"/>
      <c r="Y302" s="124"/>
      <c r="Z302" s="124"/>
      <c r="AA302" s="125"/>
      <c r="AB302" s="126"/>
      <c r="AC302" s="127">
        <f>SUM(I302,K302,M302,O302)</f>
        <v>0</v>
      </c>
      <c r="AD302" s="128" t="s">
        <v>8</v>
      </c>
      <c r="AE302" s="128" t="s">
        <v>163</v>
      </c>
      <c r="AF302" s="129"/>
      <c r="AG302" s="129"/>
      <c r="AH302" s="130"/>
      <c r="AI302" s="131">
        <f t="shared" si="39"/>
        <v>10</v>
      </c>
      <c r="AJ302" s="132" t="str">
        <f t="shared" si="41"/>
        <v>TN</v>
      </c>
      <c r="AK302" s="133"/>
      <c r="AL302" s="134" t="str">
        <f t="shared" si="34"/>
        <v>TN</v>
      </c>
      <c r="AM302" s="119">
        <v>983</v>
      </c>
      <c r="AN302" s="135">
        <f t="shared" si="35"/>
        <v>0</v>
      </c>
      <c r="AO302" s="135" t="str">
        <f t="shared" si="36"/>
        <v>107</v>
      </c>
      <c r="AP302" s="135" t="str">
        <f t="shared" si="37"/>
        <v>10</v>
      </c>
      <c r="AQ302" s="135" t="str">
        <f t="shared" si="38"/>
        <v>0</v>
      </c>
      <c r="AR302" s="136"/>
      <c r="AS302" s="137">
        <v>3</v>
      </c>
      <c r="AT302" s="161"/>
      <c r="AU302" s="161"/>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row>
    <row r="303" spans="1:76" s="4" customFormat="1" ht="21.95" customHeight="1" x14ac:dyDescent="0.25">
      <c r="A303" s="42"/>
      <c r="B303" s="43"/>
      <c r="C303" s="50" t="s">
        <v>1575</v>
      </c>
      <c r="D303" s="119">
        <f>IF(AND(AS303=AS302,AL303=AL302),IF(AL303="TN",IF(AS302=3,IF(D302&lt;'Phan phong'!$I$9,D302+1,1),IF(D302&lt;'Phan phong'!$I$10,D302+1,1)),IF(AS302=3,IF(D302&lt;'Phan phong'!$P$9,D302+1,1),IF(D302&lt;'Phan phong'!$P$10,D302+1,1))),1)</f>
        <v>1</v>
      </c>
      <c r="E303" s="120">
        <v>290301</v>
      </c>
      <c r="F303" s="121" t="s">
        <v>1462</v>
      </c>
      <c r="G303" s="150" t="s">
        <v>499</v>
      </c>
      <c r="H303" s="151"/>
      <c r="I303" s="142"/>
      <c r="J303" s="142"/>
      <c r="K303" s="124"/>
      <c r="L303" s="124"/>
      <c r="M303" s="124"/>
      <c r="N303" s="124"/>
      <c r="O303" s="124"/>
      <c r="P303" s="124"/>
      <c r="Q303" s="142"/>
      <c r="R303" s="152"/>
      <c r="S303" s="142"/>
      <c r="T303" s="142"/>
      <c r="U303" s="124"/>
      <c r="V303" s="124"/>
      <c r="W303" s="124"/>
      <c r="X303" s="124"/>
      <c r="Y303" s="124"/>
      <c r="Z303" s="124"/>
      <c r="AA303" s="142"/>
      <c r="AB303" s="152"/>
      <c r="AC303" s="127"/>
      <c r="AD303" s="128" t="s">
        <v>1</v>
      </c>
      <c r="AE303" s="128" t="s">
        <v>163</v>
      </c>
      <c r="AF303" s="129"/>
      <c r="AG303" s="129"/>
      <c r="AH303" s="153"/>
      <c r="AI303" s="131">
        <f t="shared" si="39"/>
        <v>11</v>
      </c>
      <c r="AJ303" s="132" t="str">
        <f t="shared" si="41"/>
        <v>TN</v>
      </c>
      <c r="AK303" s="154"/>
      <c r="AL303" s="134" t="str">
        <f t="shared" si="34"/>
        <v>TN</v>
      </c>
      <c r="AM303" s="119">
        <v>725</v>
      </c>
      <c r="AN303" s="135">
        <f t="shared" si="35"/>
        <v>0</v>
      </c>
      <c r="AO303" s="135" t="str">
        <f t="shared" si="36"/>
        <v>101</v>
      </c>
      <c r="AP303" s="135" t="str">
        <f t="shared" si="37"/>
        <v>10</v>
      </c>
      <c r="AQ303" s="135" t="str">
        <f t="shared" si="38"/>
        <v>0</v>
      </c>
      <c r="AR303" s="155"/>
      <c r="AS303" s="137">
        <v>3</v>
      </c>
      <c r="AT303" s="156"/>
      <c r="AU303" s="145"/>
    </row>
    <row r="304" spans="1:76" s="4" customFormat="1" ht="21.95" customHeight="1" x14ac:dyDescent="0.25">
      <c r="A304" s="43">
        <v>29</v>
      </c>
      <c r="B304" s="43">
        <v>24</v>
      </c>
      <c r="C304" s="15" t="s">
        <v>1052</v>
      </c>
      <c r="D304" s="119">
        <f>IF(AND(AS304=AS303,AL304=AL303),IF(AL304="TN",IF(AS303=3,IF(D303&lt;'Phan phong'!$I$9,D303+1,1),IF(D303&lt;'Phan phong'!$I$10,D303+1,1)),IF(AS303=3,IF(D303&lt;'Phan phong'!$P$9,D303+1,1),IF(D303&lt;'Phan phong'!$P$10,D303+1,1))),1)</f>
        <v>2</v>
      </c>
      <c r="E304" s="138">
        <v>290302</v>
      </c>
      <c r="F304" s="121" t="s">
        <v>501</v>
      </c>
      <c r="G304" s="150" t="s">
        <v>499</v>
      </c>
      <c r="H304" s="163" t="s">
        <v>795</v>
      </c>
      <c r="I304" s="142"/>
      <c r="J304" s="142"/>
      <c r="K304" s="124"/>
      <c r="L304" s="124"/>
      <c r="M304" s="124"/>
      <c r="N304" s="124"/>
      <c r="O304" s="124"/>
      <c r="P304" s="124"/>
      <c r="Q304" s="142"/>
      <c r="R304" s="152"/>
      <c r="S304" s="142"/>
      <c r="T304" s="142"/>
      <c r="U304" s="124"/>
      <c r="V304" s="124"/>
      <c r="W304" s="124"/>
      <c r="X304" s="124"/>
      <c r="Y304" s="124"/>
      <c r="Z304" s="124"/>
      <c r="AA304" s="142"/>
      <c r="AB304" s="152"/>
      <c r="AC304" s="127">
        <f>SUM(I304,K304,M304,O304,Q304)</f>
        <v>0</v>
      </c>
      <c r="AD304" s="143" t="s">
        <v>13</v>
      </c>
      <c r="AE304" s="143" t="s">
        <v>1282</v>
      </c>
      <c r="AF304" s="129"/>
      <c r="AG304" s="129"/>
      <c r="AH304" s="144"/>
      <c r="AI304" s="131">
        <f t="shared" si="39"/>
        <v>11</v>
      </c>
      <c r="AJ304" s="132" t="str">
        <f t="shared" si="41"/>
        <v>TN</v>
      </c>
      <c r="AK304" s="154"/>
      <c r="AL304" s="134" t="str">
        <f t="shared" si="34"/>
        <v>TN</v>
      </c>
      <c r="AM304" s="119">
        <v>114</v>
      </c>
      <c r="AN304" s="135">
        <f t="shared" si="35"/>
        <v>1</v>
      </c>
      <c r="AO304" s="135" t="str">
        <f t="shared" si="36"/>
        <v>113</v>
      </c>
      <c r="AP304" s="135" t="str">
        <f t="shared" si="37"/>
        <v>11</v>
      </c>
      <c r="AQ304" s="135" t="str">
        <f t="shared" si="38"/>
        <v>1</v>
      </c>
      <c r="AR304" s="155"/>
      <c r="AS304" s="137">
        <v>3</v>
      </c>
      <c r="AT304" s="156"/>
      <c r="AU304" s="145"/>
    </row>
    <row r="305" spans="1:76" s="4" customFormat="1" ht="21.95" customHeight="1" x14ac:dyDescent="0.25">
      <c r="A305" s="43">
        <v>33</v>
      </c>
      <c r="B305" s="44">
        <v>33</v>
      </c>
      <c r="C305" s="50" t="s">
        <v>1822</v>
      </c>
      <c r="D305" s="119">
        <f>IF(AND(AS305=AS304,AL305=AL304),IF(AL305="TN",IF(AS304=3,IF(D304&lt;'Phan phong'!$I$9,D304+1,1),IF(D304&lt;'Phan phong'!$I$10,D304+1,1)),IF(AS304=3,IF(D304&lt;'Phan phong'!$P$9,D304+1,1),IF(D304&lt;'Phan phong'!$P$10,D304+1,1))),1)</f>
        <v>3</v>
      </c>
      <c r="E305" s="120">
        <v>290303</v>
      </c>
      <c r="F305" s="121" t="s">
        <v>1463</v>
      </c>
      <c r="G305" s="122" t="s">
        <v>327</v>
      </c>
      <c r="H305" s="123">
        <v>37065</v>
      </c>
      <c r="I305" s="124"/>
      <c r="J305" s="124"/>
      <c r="K305" s="124"/>
      <c r="L305" s="124"/>
      <c r="M305" s="124"/>
      <c r="N305" s="124"/>
      <c r="O305" s="124"/>
      <c r="P305" s="124"/>
      <c r="Q305" s="125"/>
      <c r="R305" s="185"/>
      <c r="S305" s="124"/>
      <c r="T305" s="124"/>
      <c r="U305" s="124"/>
      <c r="V305" s="124"/>
      <c r="W305" s="124"/>
      <c r="X305" s="124"/>
      <c r="Y305" s="124"/>
      <c r="Z305" s="124"/>
      <c r="AA305" s="125"/>
      <c r="AB305" s="185"/>
      <c r="AC305" s="127">
        <f>SUM(I305,K305,M305,O305)</f>
        <v>0</v>
      </c>
      <c r="AD305" s="128" t="s">
        <v>7</v>
      </c>
      <c r="AE305" s="128" t="s">
        <v>163</v>
      </c>
      <c r="AF305" s="129"/>
      <c r="AG305" s="129"/>
      <c r="AH305" s="130"/>
      <c r="AI305" s="131">
        <f t="shared" si="39"/>
        <v>11</v>
      </c>
      <c r="AJ305" s="132" t="str">
        <f t="shared" si="41"/>
        <v>TN</v>
      </c>
      <c r="AK305" s="186"/>
      <c r="AL305" s="134" t="str">
        <f t="shared" si="34"/>
        <v>TN</v>
      </c>
      <c r="AM305" s="119">
        <v>973</v>
      </c>
      <c r="AN305" s="135">
        <f t="shared" si="35"/>
        <v>0</v>
      </c>
      <c r="AO305" s="135" t="str">
        <f t="shared" si="36"/>
        <v>106</v>
      </c>
      <c r="AP305" s="135" t="str">
        <f t="shared" si="37"/>
        <v>10</v>
      </c>
      <c r="AQ305" s="135" t="str">
        <f t="shared" si="38"/>
        <v>0</v>
      </c>
      <c r="AR305" s="180"/>
      <c r="AS305" s="137">
        <v>3</v>
      </c>
      <c r="AT305" s="187"/>
      <c r="AU305" s="161"/>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row>
    <row r="306" spans="1:76" s="4" customFormat="1" ht="21.95" customHeight="1" x14ac:dyDescent="0.2">
      <c r="A306" s="43">
        <v>43</v>
      </c>
      <c r="B306" s="43">
        <v>6</v>
      </c>
      <c r="C306" s="15" t="s">
        <v>1067</v>
      </c>
      <c r="D306" s="119">
        <f>IF(AND(AS306=AS305,AL306=AL305),IF(AL306="TN",IF(AS305=3,IF(D305&lt;'Phan phong'!$I$9,D305+1,1),IF(D305&lt;'Phan phong'!$I$10,D305+1,1)),IF(AS305=3,IF(D305&lt;'Phan phong'!$P$9,D305+1,1),IF(D305&lt;'Phan phong'!$P$10,D305+1,1))),1)</f>
        <v>4</v>
      </c>
      <c r="E306" s="138">
        <v>290304</v>
      </c>
      <c r="F306" s="121" t="s">
        <v>512</v>
      </c>
      <c r="G306" s="150" t="s">
        <v>327</v>
      </c>
      <c r="H306" s="163" t="s">
        <v>806</v>
      </c>
      <c r="I306" s="142"/>
      <c r="J306" s="142"/>
      <c r="K306" s="124"/>
      <c r="L306" s="124"/>
      <c r="M306" s="124"/>
      <c r="N306" s="124"/>
      <c r="O306" s="124"/>
      <c r="P306" s="124"/>
      <c r="Q306" s="142"/>
      <c r="R306" s="126"/>
      <c r="S306" s="142"/>
      <c r="T306" s="142"/>
      <c r="U306" s="124"/>
      <c r="V306" s="124"/>
      <c r="W306" s="124"/>
      <c r="X306" s="124"/>
      <c r="Y306" s="124"/>
      <c r="Z306" s="124"/>
      <c r="AA306" s="142"/>
      <c r="AB306" s="126"/>
      <c r="AC306" s="127">
        <f>SUM(I306,K306,M306,O306,Q306)</f>
        <v>0</v>
      </c>
      <c r="AD306" s="143" t="s">
        <v>14</v>
      </c>
      <c r="AE306" s="143" t="s">
        <v>162</v>
      </c>
      <c r="AF306" s="129"/>
      <c r="AG306" s="129"/>
      <c r="AH306" s="144"/>
      <c r="AI306" s="131">
        <f t="shared" si="39"/>
        <v>11</v>
      </c>
      <c r="AJ306" s="132" t="str">
        <f t="shared" si="41"/>
        <v>TN</v>
      </c>
      <c r="AK306" s="133"/>
      <c r="AL306" s="134" t="str">
        <f t="shared" si="34"/>
        <v>TN</v>
      </c>
      <c r="AM306" s="119">
        <v>160</v>
      </c>
      <c r="AN306" s="135">
        <f t="shared" si="35"/>
        <v>1</v>
      </c>
      <c r="AO306" s="135" t="str">
        <f t="shared" si="36"/>
        <v>114</v>
      </c>
      <c r="AP306" s="135" t="str">
        <f t="shared" si="37"/>
        <v>11</v>
      </c>
      <c r="AQ306" s="135" t="str">
        <f t="shared" si="38"/>
        <v>1</v>
      </c>
      <c r="AR306" s="146"/>
      <c r="AS306" s="137">
        <v>3</v>
      </c>
      <c r="AT306" s="145"/>
      <c r="AU306" s="145"/>
    </row>
    <row r="307" spans="1:76" s="4" customFormat="1" ht="21.95" customHeight="1" x14ac:dyDescent="0.25">
      <c r="A307" s="43">
        <v>26</v>
      </c>
      <c r="B307" s="44">
        <v>22</v>
      </c>
      <c r="C307" s="50" t="s">
        <v>1916</v>
      </c>
      <c r="D307" s="119">
        <f>IF(AND(AS307=AS306,AL307=AL306),IF(AL307="TN",IF(AS306=3,IF(D306&lt;'Phan phong'!$I$9,D306+1,1),IF(D306&lt;'Phan phong'!$I$10,D306+1,1)),IF(AS306=3,IF(D306&lt;'Phan phong'!$P$9,D306+1,1),IF(D306&lt;'Phan phong'!$P$10,D306+1,1))),1)</f>
        <v>5</v>
      </c>
      <c r="E307" s="120">
        <v>290305</v>
      </c>
      <c r="F307" s="121" t="s">
        <v>2069</v>
      </c>
      <c r="G307" s="122" t="s">
        <v>327</v>
      </c>
      <c r="H307" s="123">
        <v>37145</v>
      </c>
      <c r="I307" s="124"/>
      <c r="J307" s="124"/>
      <c r="K307" s="124"/>
      <c r="L307" s="124"/>
      <c r="M307" s="124"/>
      <c r="N307" s="124"/>
      <c r="O307" s="124"/>
      <c r="P307" s="124"/>
      <c r="Q307" s="125"/>
      <c r="R307" s="126"/>
      <c r="S307" s="124"/>
      <c r="T307" s="124"/>
      <c r="U307" s="124"/>
      <c r="V307" s="124"/>
      <c r="W307" s="124"/>
      <c r="X307" s="124"/>
      <c r="Y307" s="124"/>
      <c r="Z307" s="124"/>
      <c r="AA307" s="125"/>
      <c r="AB307" s="126"/>
      <c r="AC307" s="127">
        <f>SUM(I307,K307,M307,O307)</f>
        <v>0</v>
      </c>
      <c r="AD307" s="128" t="s">
        <v>164</v>
      </c>
      <c r="AE307" s="128" t="s">
        <v>163</v>
      </c>
      <c r="AF307" s="129"/>
      <c r="AG307" s="129"/>
      <c r="AH307" s="130"/>
      <c r="AI307" s="131">
        <f t="shared" si="39"/>
        <v>11</v>
      </c>
      <c r="AJ307" s="132" t="str">
        <f t="shared" si="41"/>
        <v>TN</v>
      </c>
      <c r="AK307" s="133"/>
      <c r="AL307" s="134" t="str">
        <f t="shared" si="34"/>
        <v>TN</v>
      </c>
      <c r="AM307" s="119">
        <v>1074</v>
      </c>
      <c r="AN307" s="135">
        <f t="shared" si="35"/>
        <v>0</v>
      </c>
      <c r="AO307" s="135" t="str">
        <f t="shared" si="36"/>
        <v>109</v>
      </c>
      <c r="AP307" s="135" t="str">
        <f t="shared" si="37"/>
        <v>10</v>
      </c>
      <c r="AQ307" s="135" t="str">
        <f t="shared" si="38"/>
        <v>0</v>
      </c>
      <c r="AR307" s="136"/>
      <c r="AS307" s="137">
        <v>3</v>
      </c>
      <c r="AT307" s="137"/>
      <c r="AU307" s="161"/>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row>
    <row r="308" spans="1:76" s="4" customFormat="1" ht="21.95" customHeight="1" x14ac:dyDescent="0.25">
      <c r="A308" s="43">
        <v>30</v>
      </c>
      <c r="B308" s="43">
        <v>20</v>
      </c>
      <c r="C308" s="15" t="s">
        <v>1112</v>
      </c>
      <c r="D308" s="119">
        <f>IF(AND(AS308=AS307,AL308=AL307),IF(AL308="TN",IF(AS307=3,IF(D307&lt;'Phan phong'!$I$9,D307+1,1),IF(D307&lt;'Phan phong'!$I$10,D307+1,1)),IF(AS307=3,IF(D307&lt;'Phan phong'!$P$9,D307+1,1),IF(D307&lt;'Phan phong'!$P$10,D307+1,1))),1)</f>
        <v>6</v>
      </c>
      <c r="E308" s="138">
        <v>290306</v>
      </c>
      <c r="F308" s="121" t="s">
        <v>346</v>
      </c>
      <c r="G308" s="150" t="s">
        <v>327</v>
      </c>
      <c r="H308" s="163" t="s">
        <v>835</v>
      </c>
      <c r="I308" s="142"/>
      <c r="J308" s="142"/>
      <c r="K308" s="124"/>
      <c r="L308" s="124"/>
      <c r="M308" s="124"/>
      <c r="N308" s="124"/>
      <c r="O308" s="124"/>
      <c r="P308" s="124"/>
      <c r="Q308" s="142"/>
      <c r="R308" s="172"/>
      <c r="S308" s="142"/>
      <c r="T308" s="142"/>
      <c r="U308" s="124"/>
      <c r="V308" s="124"/>
      <c r="W308" s="124"/>
      <c r="X308" s="124"/>
      <c r="Y308" s="124"/>
      <c r="Z308" s="124"/>
      <c r="AA308" s="142"/>
      <c r="AB308" s="172"/>
      <c r="AC308" s="127">
        <f>SUM(I308,K308,M308,O308,Q308)</f>
        <v>0</v>
      </c>
      <c r="AD308" s="143" t="s">
        <v>13</v>
      </c>
      <c r="AE308" s="143" t="s">
        <v>304</v>
      </c>
      <c r="AF308" s="129"/>
      <c r="AG308" s="129"/>
      <c r="AH308" s="144"/>
      <c r="AI308" s="131">
        <f t="shared" si="39"/>
        <v>11</v>
      </c>
      <c r="AJ308" s="132" t="str">
        <f t="shared" si="41"/>
        <v>TN</v>
      </c>
      <c r="AK308" s="154"/>
      <c r="AL308" s="134" t="str">
        <f t="shared" si="34"/>
        <v>TN</v>
      </c>
      <c r="AM308" s="119">
        <v>115</v>
      </c>
      <c r="AN308" s="135">
        <f t="shared" si="35"/>
        <v>1</v>
      </c>
      <c r="AO308" s="135" t="str">
        <f t="shared" si="36"/>
        <v>113</v>
      </c>
      <c r="AP308" s="135" t="str">
        <f t="shared" si="37"/>
        <v>11</v>
      </c>
      <c r="AQ308" s="135" t="str">
        <f t="shared" si="38"/>
        <v>1</v>
      </c>
      <c r="AR308" s="155"/>
      <c r="AS308" s="137">
        <v>3</v>
      </c>
      <c r="AT308" s="156"/>
      <c r="AU308" s="145"/>
    </row>
    <row r="309" spans="1:76" s="4" customFormat="1" ht="21.95" customHeight="1" x14ac:dyDescent="0.25">
      <c r="A309" s="43">
        <v>24</v>
      </c>
      <c r="B309" s="44">
        <v>14</v>
      </c>
      <c r="C309" s="50" t="s">
        <v>1690</v>
      </c>
      <c r="D309" s="119">
        <f>IF(AND(AS309=AS308,AL309=AL308),IF(AL309="TN",IF(AS308=3,IF(D308&lt;'Phan phong'!$I$9,D308+1,1),IF(D308&lt;'Phan phong'!$I$10,D308+1,1)),IF(AS308=3,IF(D308&lt;'Phan phong'!$P$9,D308+1,1),IF(D308&lt;'Phan phong'!$P$10,D308+1,1))),1)</f>
        <v>7</v>
      </c>
      <c r="E309" s="120">
        <v>290307</v>
      </c>
      <c r="F309" s="121" t="s">
        <v>2008</v>
      </c>
      <c r="G309" s="122" t="s">
        <v>327</v>
      </c>
      <c r="H309" s="174">
        <v>37238</v>
      </c>
      <c r="I309" s="175"/>
      <c r="J309" s="175"/>
      <c r="K309" s="175"/>
      <c r="L309" s="175"/>
      <c r="M309" s="175"/>
      <c r="N309" s="175"/>
      <c r="O309" s="175"/>
      <c r="P309" s="175"/>
      <c r="Q309" s="176"/>
      <c r="R309" s="126"/>
      <c r="S309" s="175"/>
      <c r="T309" s="175"/>
      <c r="U309" s="175"/>
      <c r="V309" s="175"/>
      <c r="W309" s="175"/>
      <c r="X309" s="175"/>
      <c r="Y309" s="175"/>
      <c r="Z309" s="175"/>
      <c r="AA309" s="176"/>
      <c r="AB309" s="126"/>
      <c r="AC309" s="127">
        <f>SUM(I309,K309,M309,O309,Q309)</f>
        <v>0</v>
      </c>
      <c r="AD309" s="128" t="s">
        <v>4</v>
      </c>
      <c r="AE309" s="128" t="s">
        <v>272</v>
      </c>
      <c r="AF309" s="177"/>
      <c r="AG309" s="177"/>
      <c r="AH309" s="171"/>
      <c r="AI309" s="131">
        <f t="shared" si="39"/>
        <v>11</v>
      </c>
      <c r="AJ309" s="132" t="str">
        <f t="shared" si="41"/>
        <v>XH</v>
      </c>
      <c r="AK309" s="178" t="s">
        <v>163</v>
      </c>
      <c r="AL309" s="134" t="str">
        <f t="shared" si="34"/>
        <v>TN</v>
      </c>
      <c r="AM309" s="119">
        <v>840</v>
      </c>
      <c r="AN309" s="135">
        <f t="shared" si="35"/>
        <v>0</v>
      </c>
      <c r="AO309" s="135" t="str">
        <f t="shared" si="36"/>
        <v>103</v>
      </c>
      <c r="AP309" s="135" t="str">
        <f t="shared" si="37"/>
        <v>10</v>
      </c>
      <c r="AQ309" s="135" t="str">
        <f t="shared" si="38"/>
        <v>0</v>
      </c>
      <c r="AR309" s="136"/>
      <c r="AS309" s="137">
        <v>3</v>
      </c>
      <c r="AT309" s="137"/>
      <c r="AU309" s="161"/>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row>
    <row r="310" spans="1:76" s="4" customFormat="1" ht="21.95" customHeight="1" x14ac:dyDescent="0.25">
      <c r="A310" s="43">
        <v>1</v>
      </c>
      <c r="B310" s="43">
        <v>1</v>
      </c>
      <c r="C310" s="15" t="s">
        <v>910</v>
      </c>
      <c r="D310" s="119">
        <f>IF(AND(AS310=AS309,AL310=AL309),IF(AL310="TN",IF(AS309=3,IF(D309&lt;'Phan phong'!$I$9,D309+1,1),IF(D309&lt;'Phan phong'!$I$10,D309+1,1)),IF(AS309=3,IF(D309&lt;'Phan phong'!$P$9,D309+1,1),IF(D309&lt;'Phan phong'!$P$10,D309+1,1))),1)</f>
        <v>8</v>
      </c>
      <c r="E310" s="138">
        <v>290308</v>
      </c>
      <c r="F310" s="121" t="s">
        <v>326</v>
      </c>
      <c r="G310" s="150" t="s">
        <v>327</v>
      </c>
      <c r="H310" s="163" t="s">
        <v>671</v>
      </c>
      <c r="I310" s="142"/>
      <c r="J310" s="142"/>
      <c r="K310" s="124"/>
      <c r="L310" s="124"/>
      <c r="M310" s="124"/>
      <c r="N310" s="124"/>
      <c r="O310" s="124"/>
      <c r="P310" s="124"/>
      <c r="Q310" s="142"/>
      <c r="R310" s="147"/>
      <c r="S310" s="142"/>
      <c r="T310" s="142"/>
      <c r="U310" s="124"/>
      <c r="V310" s="124"/>
      <c r="W310" s="124"/>
      <c r="X310" s="124"/>
      <c r="Y310" s="124"/>
      <c r="Z310" s="124"/>
      <c r="AA310" s="142"/>
      <c r="AB310" s="147"/>
      <c r="AC310" s="127">
        <f>SUM(I310,K310,M310,O310,Q310)</f>
        <v>0</v>
      </c>
      <c r="AD310" s="143" t="s">
        <v>15</v>
      </c>
      <c r="AE310" s="143" t="s">
        <v>166</v>
      </c>
      <c r="AF310" s="129"/>
      <c r="AG310" s="129"/>
      <c r="AH310" s="144"/>
      <c r="AI310" s="131">
        <f t="shared" si="39"/>
        <v>11</v>
      </c>
      <c r="AJ310" s="132" t="str">
        <f t="shared" si="41"/>
        <v>TN</v>
      </c>
      <c r="AK310" s="133"/>
      <c r="AL310" s="134" t="str">
        <f t="shared" si="34"/>
        <v>TN</v>
      </c>
      <c r="AM310" s="119">
        <v>239</v>
      </c>
      <c r="AN310" s="135">
        <f t="shared" si="35"/>
        <v>1</v>
      </c>
      <c r="AO310" s="135" t="str">
        <f t="shared" si="36"/>
        <v>116</v>
      </c>
      <c r="AP310" s="135" t="str">
        <f t="shared" si="37"/>
        <v>11</v>
      </c>
      <c r="AQ310" s="135" t="str">
        <f t="shared" si="38"/>
        <v>1</v>
      </c>
      <c r="AR310" s="179"/>
      <c r="AS310" s="137">
        <v>3</v>
      </c>
      <c r="AT310" s="149"/>
      <c r="AU310" s="303"/>
      <c r="AV310" s="21"/>
      <c r="AW310" s="21"/>
      <c r="AX310" s="21"/>
      <c r="AY310" s="21"/>
      <c r="AZ310" s="21"/>
      <c r="BA310" s="21"/>
      <c r="BB310" s="21"/>
      <c r="BC310" s="21"/>
      <c r="BD310" s="21"/>
      <c r="BE310" s="21"/>
      <c r="BF310" s="21"/>
      <c r="BG310" s="21"/>
      <c r="BH310" s="21"/>
      <c r="BI310" s="21"/>
      <c r="BJ310" s="21"/>
      <c r="BK310" s="21"/>
      <c r="BL310" s="21"/>
      <c r="BM310" s="21"/>
      <c r="BN310" s="21"/>
      <c r="BO310" s="21"/>
      <c r="BP310" s="21"/>
      <c r="BQ310" s="21"/>
      <c r="BR310" s="21"/>
      <c r="BS310" s="21"/>
      <c r="BT310" s="21"/>
      <c r="BU310" s="21"/>
      <c r="BV310" s="21"/>
      <c r="BW310" s="21"/>
      <c r="BX310" s="21"/>
    </row>
    <row r="311" spans="1:76" s="4" customFormat="1" ht="21.95" customHeight="1" x14ac:dyDescent="0.25">
      <c r="A311" s="43">
        <v>19</v>
      </c>
      <c r="B311" s="43">
        <v>19</v>
      </c>
      <c r="C311" s="15" t="s">
        <v>932</v>
      </c>
      <c r="D311" s="119">
        <f>IF(AND(AS311=AS310,AL311=AL310),IF(AL311="TN",IF(AS310=3,IF(D310&lt;'Phan phong'!$I$9,D310+1,1),IF(D310&lt;'Phan phong'!$I$10,D310+1,1)),IF(AS310=3,IF(D310&lt;'Phan phong'!$P$9,D310+1,1),IF(D310&lt;'Phan phong'!$P$10,D310+1,1))),1)</f>
        <v>9</v>
      </c>
      <c r="E311" s="120">
        <v>290309</v>
      </c>
      <c r="F311" s="121" t="s">
        <v>363</v>
      </c>
      <c r="G311" s="150" t="s">
        <v>364</v>
      </c>
      <c r="H311" s="163" t="s">
        <v>693</v>
      </c>
      <c r="I311" s="142"/>
      <c r="J311" s="142"/>
      <c r="K311" s="124"/>
      <c r="L311" s="124"/>
      <c r="M311" s="124"/>
      <c r="N311" s="124"/>
      <c r="O311" s="124"/>
      <c r="P311" s="124"/>
      <c r="Q311" s="142"/>
      <c r="R311" s="126"/>
      <c r="S311" s="142"/>
      <c r="T311" s="142"/>
      <c r="U311" s="124"/>
      <c r="V311" s="124"/>
      <c r="W311" s="124"/>
      <c r="X311" s="124"/>
      <c r="Y311" s="124"/>
      <c r="Z311" s="124"/>
      <c r="AA311" s="142"/>
      <c r="AB311" s="126"/>
      <c r="AC311" s="127">
        <f>SUM(I311,K311,M311,O311,Q311)</f>
        <v>0</v>
      </c>
      <c r="AD311" s="143" t="s">
        <v>16</v>
      </c>
      <c r="AE311" s="143" t="s">
        <v>162</v>
      </c>
      <c r="AF311" s="129"/>
      <c r="AG311" s="129"/>
      <c r="AH311" s="144"/>
      <c r="AI311" s="131">
        <f t="shared" si="39"/>
        <v>11</v>
      </c>
      <c r="AJ311" s="132" t="str">
        <f t="shared" si="41"/>
        <v>TN</v>
      </c>
      <c r="AK311" s="133"/>
      <c r="AL311" s="134" t="str">
        <f t="shared" si="34"/>
        <v>TN</v>
      </c>
      <c r="AM311" s="119">
        <v>287</v>
      </c>
      <c r="AN311" s="135">
        <f t="shared" si="35"/>
        <v>1</v>
      </c>
      <c r="AO311" s="135" t="str">
        <f t="shared" si="36"/>
        <v>117</v>
      </c>
      <c r="AP311" s="135" t="str">
        <f t="shared" si="37"/>
        <v>11</v>
      </c>
      <c r="AQ311" s="135" t="str">
        <f t="shared" si="38"/>
        <v>1</v>
      </c>
      <c r="AR311" s="136"/>
      <c r="AS311" s="137">
        <v>3</v>
      </c>
      <c r="AT311" s="145"/>
      <c r="AU311" s="145"/>
    </row>
    <row r="312" spans="1:76" s="4" customFormat="1" ht="21.95" customHeight="1" x14ac:dyDescent="0.25">
      <c r="A312" s="42"/>
      <c r="B312" s="43"/>
      <c r="C312" s="50" t="s">
        <v>1652</v>
      </c>
      <c r="D312" s="119">
        <f>IF(AND(AS312=AS311,AL312=AL311),IF(AL312="TN",IF(AS311=3,IF(D311&lt;'Phan phong'!$I$9,D311+1,1),IF(D311&lt;'Phan phong'!$I$10,D311+1,1)),IF(AS311=3,IF(D311&lt;'Phan phong'!$P$9,D311+1,1),IF(D311&lt;'Phan phong'!$P$10,D311+1,1))),1)</f>
        <v>10</v>
      </c>
      <c r="E312" s="138">
        <v>290310</v>
      </c>
      <c r="F312" s="121" t="s">
        <v>1993</v>
      </c>
      <c r="G312" s="150" t="s">
        <v>321</v>
      </c>
      <c r="H312" s="151"/>
      <c r="I312" s="142"/>
      <c r="J312" s="142"/>
      <c r="K312" s="124"/>
      <c r="L312" s="124"/>
      <c r="M312" s="124"/>
      <c r="N312" s="124"/>
      <c r="O312" s="124"/>
      <c r="P312" s="124"/>
      <c r="Q312" s="142"/>
      <c r="R312" s="152"/>
      <c r="S312" s="142"/>
      <c r="T312" s="142"/>
      <c r="U312" s="124"/>
      <c r="V312" s="124"/>
      <c r="W312" s="124"/>
      <c r="X312" s="124"/>
      <c r="Y312" s="124"/>
      <c r="Z312" s="124"/>
      <c r="AA312" s="142"/>
      <c r="AB312" s="152"/>
      <c r="AC312" s="127"/>
      <c r="AD312" s="128" t="s">
        <v>4</v>
      </c>
      <c r="AE312" s="128" t="s">
        <v>272</v>
      </c>
      <c r="AF312" s="129"/>
      <c r="AG312" s="129"/>
      <c r="AH312" s="153"/>
      <c r="AI312" s="131">
        <f t="shared" si="39"/>
        <v>11</v>
      </c>
      <c r="AJ312" s="132" t="str">
        <f t="shared" si="41"/>
        <v>XH</v>
      </c>
      <c r="AK312" s="183" t="s">
        <v>163</v>
      </c>
      <c r="AL312" s="134" t="str">
        <f t="shared" si="34"/>
        <v>TN</v>
      </c>
      <c r="AM312" s="119">
        <v>802</v>
      </c>
      <c r="AN312" s="135">
        <f t="shared" si="35"/>
        <v>0</v>
      </c>
      <c r="AO312" s="135" t="str">
        <f t="shared" si="36"/>
        <v>103</v>
      </c>
      <c r="AP312" s="135" t="str">
        <f t="shared" si="37"/>
        <v>10</v>
      </c>
      <c r="AQ312" s="135" t="str">
        <f t="shared" si="38"/>
        <v>0</v>
      </c>
      <c r="AR312" s="155"/>
      <c r="AS312" s="137">
        <v>3</v>
      </c>
      <c r="AT312" s="156"/>
      <c r="AU312" s="145"/>
    </row>
    <row r="313" spans="1:76" s="4" customFormat="1" ht="21.95" customHeight="1" x14ac:dyDescent="0.2">
      <c r="A313" s="43">
        <v>5</v>
      </c>
      <c r="B313" s="43">
        <v>5</v>
      </c>
      <c r="C313" s="15" t="s">
        <v>907</v>
      </c>
      <c r="D313" s="119">
        <f>IF(AND(AS313=AS312,AL313=AL312),IF(AL313="TN",IF(AS312=3,IF(D312&lt;'Phan phong'!$I$9,D312+1,1),IF(D312&lt;'Phan phong'!$I$10,D312+1,1)),IF(AS312=3,IF(D312&lt;'Phan phong'!$P$9,D312+1,1),IF(D312&lt;'Phan phong'!$P$10,D312+1,1))),1)</f>
        <v>11</v>
      </c>
      <c r="E313" s="120">
        <v>290311</v>
      </c>
      <c r="F313" s="121" t="s">
        <v>320</v>
      </c>
      <c r="G313" s="150" t="s">
        <v>321</v>
      </c>
      <c r="H313" s="163" t="s">
        <v>668</v>
      </c>
      <c r="I313" s="142"/>
      <c r="J313" s="142"/>
      <c r="K313" s="124"/>
      <c r="L313" s="124"/>
      <c r="M313" s="124"/>
      <c r="N313" s="124"/>
      <c r="O313" s="124"/>
      <c r="P313" s="124"/>
      <c r="Q313" s="142"/>
      <c r="R313" s="147"/>
      <c r="S313" s="142"/>
      <c r="T313" s="142"/>
      <c r="U313" s="124"/>
      <c r="V313" s="124"/>
      <c r="W313" s="124"/>
      <c r="X313" s="124"/>
      <c r="Y313" s="124"/>
      <c r="Z313" s="124"/>
      <c r="AA313" s="142"/>
      <c r="AB313" s="147"/>
      <c r="AC313" s="127">
        <f>SUM(I313,K313,M313,O313,Q313)</f>
        <v>0</v>
      </c>
      <c r="AD313" s="143" t="s">
        <v>15</v>
      </c>
      <c r="AE313" s="143" t="s">
        <v>166</v>
      </c>
      <c r="AF313" s="129"/>
      <c r="AG313" s="129"/>
      <c r="AH313" s="144"/>
      <c r="AI313" s="131">
        <f t="shared" si="39"/>
        <v>11</v>
      </c>
      <c r="AJ313" s="132" t="str">
        <f t="shared" si="41"/>
        <v>TN</v>
      </c>
      <c r="AK313" s="133"/>
      <c r="AL313" s="134" t="str">
        <f t="shared" si="34"/>
        <v>TN</v>
      </c>
      <c r="AM313" s="119">
        <v>240</v>
      </c>
      <c r="AN313" s="135">
        <f t="shared" si="35"/>
        <v>1</v>
      </c>
      <c r="AO313" s="135" t="str">
        <f t="shared" si="36"/>
        <v>116</v>
      </c>
      <c r="AP313" s="135" t="str">
        <f t="shared" si="37"/>
        <v>11</v>
      </c>
      <c r="AQ313" s="135" t="str">
        <f t="shared" si="38"/>
        <v>1</v>
      </c>
      <c r="AR313" s="148"/>
      <c r="AS313" s="137">
        <v>3</v>
      </c>
      <c r="AT313" s="149"/>
      <c r="AU313" s="149"/>
      <c r="AV313" s="21"/>
      <c r="AW313" s="21"/>
      <c r="AX313" s="21"/>
      <c r="AY313" s="21"/>
      <c r="AZ313" s="21"/>
      <c r="BA313" s="21"/>
      <c r="BB313" s="21"/>
      <c r="BC313" s="21"/>
      <c r="BD313" s="21"/>
      <c r="BE313" s="21"/>
      <c r="BF313" s="21"/>
      <c r="BG313" s="21"/>
      <c r="BH313" s="21"/>
      <c r="BI313" s="21"/>
      <c r="BJ313" s="21"/>
      <c r="BK313" s="21"/>
      <c r="BL313" s="21"/>
      <c r="BM313" s="21"/>
      <c r="BN313" s="21"/>
      <c r="BO313" s="21"/>
      <c r="BP313" s="21"/>
      <c r="BQ313" s="21"/>
      <c r="BR313" s="21"/>
      <c r="BS313" s="21"/>
      <c r="BT313" s="21"/>
      <c r="BU313" s="21"/>
      <c r="BV313" s="21"/>
      <c r="BW313" s="21"/>
      <c r="BX313" s="21"/>
    </row>
    <row r="314" spans="1:76" s="7" customFormat="1" ht="21.95" customHeight="1" x14ac:dyDescent="0.25">
      <c r="A314" s="44">
        <v>18</v>
      </c>
      <c r="B314" s="44">
        <v>8</v>
      </c>
      <c r="C314" s="50" t="s">
        <v>1836</v>
      </c>
      <c r="D314" s="119">
        <f>IF(AND(AS314=AS313,AL314=AL313),IF(AL314="TN",IF(AS313=3,IF(D313&lt;'Phan phong'!$I$9,D313+1,1),IF(D313&lt;'Phan phong'!$I$10,D313+1,1)),IF(AS313=3,IF(D313&lt;'Phan phong'!$P$9,D313+1,1),IF(D313&lt;'Phan phong'!$P$10,D313+1,1))),1)</f>
        <v>12</v>
      </c>
      <c r="E314" s="138">
        <v>290312</v>
      </c>
      <c r="F314" s="121" t="s">
        <v>2061</v>
      </c>
      <c r="G314" s="122" t="s">
        <v>660</v>
      </c>
      <c r="H314" s="123">
        <v>36998</v>
      </c>
      <c r="I314" s="124"/>
      <c r="J314" s="124"/>
      <c r="K314" s="124"/>
      <c r="L314" s="124"/>
      <c r="M314" s="124"/>
      <c r="N314" s="124"/>
      <c r="O314" s="124"/>
      <c r="P314" s="124"/>
      <c r="Q314" s="125"/>
      <c r="R314" s="126"/>
      <c r="S314" s="124"/>
      <c r="T314" s="124"/>
      <c r="U314" s="124"/>
      <c r="V314" s="124"/>
      <c r="W314" s="124"/>
      <c r="X314" s="124"/>
      <c r="Y314" s="124"/>
      <c r="Z314" s="124"/>
      <c r="AA314" s="125"/>
      <c r="AB314" s="126"/>
      <c r="AC314" s="127">
        <f>SUM(I314,K314,M314,O314)</f>
        <v>0</v>
      </c>
      <c r="AD314" s="128" t="s">
        <v>8</v>
      </c>
      <c r="AE314" s="128" t="s">
        <v>163</v>
      </c>
      <c r="AF314" s="129"/>
      <c r="AG314" s="129"/>
      <c r="AH314" s="130"/>
      <c r="AI314" s="131">
        <f t="shared" si="39"/>
        <v>11</v>
      </c>
      <c r="AJ314" s="132" t="str">
        <f t="shared" si="41"/>
        <v>TN</v>
      </c>
      <c r="AK314" s="133"/>
      <c r="AL314" s="134" t="str">
        <f t="shared" si="34"/>
        <v>TN</v>
      </c>
      <c r="AM314" s="119">
        <v>990</v>
      </c>
      <c r="AN314" s="135">
        <f t="shared" si="35"/>
        <v>0</v>
      </c>
      <c r="AO314" s="135" t="str">
        <f t="shared" si="36"/>
        <v>107</v>
      </c>
      <c r="AP314" s="135" t="str">
        <f t="shared" si="37"/>
        <v>10</v>
      </c>
      <c r="AQ314" s="135" t="str">
        <f t="shared" si="38"/>
        <v>0</v>
      </c>
      <c r="AR314" s="180"/>
      <c r="AS314" s="137">
        <v>3</v>
      </c>
      <c r="AT314" s="162"/>
      <c r="AU314" s="161"/>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row>
    <row r="315" spans="1:76" s="6" customFormat="1" ht="21.95" customHeight="1" x14ac:dyDescent="0.25">
      <c r="A315" s="42"/>
      <c r="B315" s="43"/>
      <c r="C315" s="50" t="s">
        <v>1608</v>
      </c>
      <c r="D315" s="119">
        <f>IF(AND(AS315=AS314,AL315=AL314),IF(AL315="TN",IF(AS314=3,IF(D314&lt;'Phan phong'!$I$9,D314+1,1),IF(D314&lt;'Phan phong'!$I$10,D314+1,1)),IF(AS314=3,IF(D314&lt;'Phan phong'!$P$9,D314+1,1),IF(D314&lt;'Phan phong'!$P$10,D314+1,1))),1)</f>
        <v>13</v>
      </c>
      <c r="E315" s="120">
        <v>290313</v>
      </c>
      <c r="F315" s="121" t="s">
        <v>425</v>
      </c>
      <c r="G315" s="150" t="s">
        <v>1314</v>
      </c>
      <c r="H315" s="151"/>
      <c r="I315" s="142"/>
      <c r="J315" s="142"/>
      <c r="K315" s="124"/>
      <c r="L315" s="124"/>
      <c r="M315" s="124"/>
      <c r="N315" s="124"/>
      <c r="O315" s="124"/>
      <c r="P315" s="124"/>
      <c r="Q315" s="142"/>
      <c r="R315" s="152"/>
      <c r="S315" s="142"/>
      <c r="T315" s="142"/>
      <c r="U315" s="124"/>
      <c r="V315" s="124"/>
      <c r="W315" s="124"/>
      <c r="X315" s="124"/>
      <c r="Y315" s="124"/>
      <c r="Z315" s="124"/>
      <c r="AA315" s="142"/>
      <c r="AB315" s="152"/>
      <c r="AC315" s="127"/>
      <c r="AD315" s="128" t="s">
        <v>2</v>
      </c>
      <c r="AE315" s="128" t="s">
        <v>163</v>
      </c>
      <c r="AF315" s="129"/>
      <c r="AG315" s="129"/>
      <c r="AH315" s="153"/>
      <c r="AI315" s="131">
        <f t="shared" si="39"/>
        <v>11</v>
      </c>
      <c r="AJ315" s="132" t="str">
        <f t="shared" si="41"/>
        <v>TN</v>
      </c>
      <c r="AK315" s="154"/>
      <c r="AL315" s="134" t="str">
        <f t="shared" si="34"/>
        <v>TN</v>
      </c>
      <c r="AM315" s="119">
        <v>758</v>
      </c>
      <c r="AN315" s="135">
        <f t="shared" si="35"/>
        <v>0</v>
      </c>
      <c r="AO315" s="135" t="str">
        <f t="shared" si="36"/>
        <v>102</v>
      </c>
      <c r="AP315" s="135" t="str">
        <f t="shared" si="37"/>
        <v>10</v>
      </c>
      <c r="AQ315" s="135" t="str">
        <f t="shared" si="38"/>
        <v>0</v>
      </c>
      <c r="AR315" s="155"/>
      <c r="AS315" s="137">
        <v>3</v>
      </c>
      <c r="AT315" s="156"/>
      <c r="AU315" s="145"/>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row>
    <row r="316" spans="1:76" s="6" customFormat="1" ht="21.95" customHeight="1" x14ac:dyDescent="0.25">
      <c r="A316" s="43">
        <v>33</v>
      </c>
      <c r="B316" s="43">
        <v>33</v>
      </c>
      <c r="C316" s="15" t="s">
        <v>938</v>
      </c>
      <c r="D316" s="119">
        <f>IF(AND(AS316=AS315,AL316=AL315),IF(AL316="TN",IF(AS315=3,IF(D315&lt;'Phan phong'!$I$9,D315+1,1),IF(D315&lt;'Phan phong'!$I$10,D315+1,1)),IF(AS315=3,IF(D315&lt;'Phan phong'!$P$9,D315+1,1),IF(D315&lt;'Phan phong'!$P$10,D315+1,1))),1)</f>
        <v>14</v>
      </c>
      <c r="E316" s="138">
        <v>290314</v>
      </c>
      <c r="F316" s="121" t="s">
        <v>332</v>
      </c>
      <c r="G316" s="150" t="s">
        <v>372</v>
      </c>
      <c r="H316" s="163" t="s">
        <v>682</v>
      </c>
      <c r="I316" s="142"/>
      <c r="J316" s="142"/>
      <c r="K316" s="124"/>
      <c r="L316" s="124"/>
      <c r="M316" s="124"/>
      <c r="N316" s="124"/>
      <c r="O316" s="124"/>
      <c r="P316" s="124"/>
      <c r="Q316" s="142"/>
      <c r="R316" s="172"/>
      <c r="S316" s="142"/>
      <c r="T316" s="142"/>
      <c r="U316" s="124"/>
      <c r="V316" s="124"/>
      <c r="W316" s="124"/>
      <c r="X316" s="124"/>
      <c r="Y316" s="124"/>
      <c r="Z316" s="124"/>
      <c r="AA316" s="142"/>
      <c r="AB316" s="172"/>
      <c r="AC316" s="127">
        <f>SUM(I316,K316,M316,O316,Q316)</f>
        <v>0</v>
      </c>
      <c r="AD316" s="143" t="s">
        <v>15</v>
      </c>
      <c r="AE316" s="143" t="s">
        <v>166</v>
      </c>
      <c r="AF316" s="129"/>
      <c r="AG316" s="129"/>
      <c r="AH316" s="144"/>
      <c r="AI316" s="131">
        <f t="shared" si="39"/>
        <v>11</v>
      </c>
      <c r="AJ316" s="132" t="str">
        <f t="shared" si="41"/>
        <v>TN</v>
      </c>
      <c r="AK316" s="154"/>
      <c r="AL316" s="134" t="str">
        <f t="shared" si="34"/>
        <v>TN</v>
      </c>
      <c r="AM316" s="119">
        <v>241</v>
      </c>
      <c r="AN316" s="135">
        <f t="shared" si="35"/>
        <v>1</v>
      </c>
      <c r="AO316" s="135" t="str">
        <f t="shared" si="36"/>
        <v>116</v>
      </c>
      <c r="AP316" s="135" t="str">
        <f t="shared" si="37"/>
        <v>11</v>
      </c>
      <c r="AQ316" s="135" t="str">
        <f t="shared" si="38"/>
        <v>1</v>
      </c>
      <c r="AR316" s="155"/>
      <c r="AS316" s="137">
        <v>3</v>
      </c>
      <c r="AT316" s="156"/>
      <c r="AU316" s="145"/>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row>
    <row r="317" spans="1:76" s="6" customFormat="1" ht="21.95" customHeight="1" x14ac:dyDescent="0.25">
      <c r="A317" s="43">
        <v>40</v>
      </c>
      <c r="B317" s="43">
        <v>41</v>
      </c>
      <c r="C317" s="15" t="s">
        <v>980</v>
      </c>
      <c r="D317" s="119">
        <f>IF(AND(AS317=AS316,AL317=AL316),IF(AL317="TN",IF(AS316=3,IF(D316&lt;'Phan phong'!$I$9,D316+1,1),IF(D316&lt;'Phan phong'!$I$10,D316+1,1)),IF(AS316=3,IF(D316&lt;'Phan phong'!$P$9,D316+1,1),IF(D316&lt;'Phan phong'!$P$10,D316+1,1))),1)</f>
        <v>15</v>
      </c>
      <c r="E317" s="120">
        <v>290315</v>
      </c>
      <c r="F317" s="121" t="s">
        <v>344</v>
      </c>
      <c r="G317" s="150" t="s">
        <v>372</v>
      </c>
      <c r="H317" s="163" t="s">
        <v>736</v>
      </c>
      <c r="I317" s="142"/>
      <c r="J317" s="142"/>
      <c r="K317" s="124"/>
      <c r="L317" s="124"/>
      <c r="M317" s="124"/>
      <c r="N317" s="124"/>
      <c r="O317" s="124"/>
      <c r="P317" s="124"/>
      <c r="Q317" s="142"/>
      <c r="R317" s="152"/>
      <c r="S317" s="142"/>
      <c r="T317" s="142"/>
      <c r="U317" s="124"/>
      <c r="V317" s="124"/>
      <c r="W317" s="124"/>
      <c r="X317" s="124"/>
      <c r="Y317" s="124"/>
      <c r="Z317" s="124"/>
      <c r="AA317" s="142"/>
      <c r="AB317" s="152"/>
      <c r="AC317" s="127">
        <f>SUM(I317,K317,M317,O317,Q317)</f>
        <v>0</v>
      </c>
      <c r="AD317" s="143" t="s">
        <v>16</v>
      </c>
      <c r="AE317" s="143" t="s">
        <v>162</v>
      </c>
      <c r="AF317" s="129"/>
      <c r="AG317" s="129"/>
      <c r="AH317" s="144"/>
      <c r="AI317" s="131">
        <f t="shared" si="39"/>
        <v>11</v>
      </c>
      <c r="AJ317" s="132" t="str">
        <f t="shared" si="41"/>
        <v>TN</v>
      </c>
      <c r="AK317" s="133"/>
      <c r="AL317" s="134" t="str">
        <f t="shared" si="34"/>
        <v>TN</v>
      </c>
      <c r="AM317" s="119">
        <v>288</v>
      </c>
      <c r="AN317" s="135">
        <f t="shared" si="35"/>
        <v>1</v>
      </c>
      <c r="AO317" s="135" t="str">
        <f t="shared" si="36"/>
        <v>117</v>
      </c>
      <c r="AP317" s="135" t="str">
        <f t="shared" si="37"/>
        <v>11</v>
      </c>
      <c r="AQ317" s="135" t="str">
        <f t="shared" si="38"/>
        <v>1</v>
      </c>
      <c r="AR317" s="136"/>
      <c r="AS317" s="137">
        <v>3</v>
      </c>
      <c r="AT317" s="161"/>
      <c r="AU317" s="137"/>
    </row>
    <row r="318" spans="1:76" s="6" customFormat="1" ht="21.95" customHeight="1" x14ac:dyDescent="0.25">
      <c r="A318" s="42"/>
      <c r="B318" s="43"/>
      <c r="C318" s="50" t="s">
        <v>1638</v>
      </c>
      <c r="D318" s="119">
        <f>IF(AND(AS318=AS317,AL318=AL317),IF(AL318="TN",IF(AS317=3,IF(D317&lt;'Phan phong'!$I$9,D317+1,1),IF(D317&lt;'Phan phong'!$I$10,D317+1,1)),IF(AS317=3,IF(D317&lt;'Phan phong'!$P$9,D317+1,1),IF(D317&lt;'Phan phong'!$P$10,D317+1,1))),1)</f>
        <v>16</v>
      </c>
      <c r="E318" s="138">
        <v>290316</v>
      </c>
      <c r="F318" s="121" t="s">
        <v>506</v>
      </c>
      <c r="G318" s="150" t="s">
        <v>393</v>
      </c>
      <c r="H318" s="151"/>
      <c r="I318" s="142"/>
      <c r="J318" s="142"/>
      <c r="K318" s="124"/>
      <c r="L318" s="124"/>
      <c r="M318" s="124"/>
      <c r="N318" s="124"/>
      <c r="O318" s="124"/>
      <c r="P318" s="124"/>
      <c r="Q318" s="142"/>
      <c r="R318" s="152"/>
      <c r="S318" s="142"/>
      <c r="T318" s="142"/>
      <c r="U318" s="124"/>
      <c r="V318" s="124"/>
      <c r="W318" s="124"/>
      <c r="X318" s="124"/>
      <c r="Y318" s="124"/>
      <c r="Z318" s="124"/>
      <c r="AA318" s="142"/>
      <c r="AB318" s="152"/>
      <c r="AC318" s="127"/>
      <c r="AD318" s="128" t="s">
        <v>2</v>
      </c>
      <c r="AE318" s="128" t="s">
        <v>163</v>
      </c>
      <c r="AF318" s="129"/>
      <c r="AG318" s="129"/>
      <c r="AH318" s="153"/>
      <c r="AI318" s="131">
        <f t="shared" si="39"/>
        <v>11</v>
      </c>
      <c r="AJ318" s="132" t="str">
        <f t="shared" si="41"/>
        <v>TN</v>
      </c>
      <c r="AK318" s="154"/>
      <c r="AL318" s="134" t="str">
        <f t="shared" si="34"/>
        <v>TN</v>
      </c>
      <c r="AM318" s="119">
        <v>788</v>
      </c>
      <c r="AN318" s="135">
        <f t="shared" si="35"/>
        <v>0</v>
      </c>
      <c r="AO318" s="135" t="str">
        <f t="shared" si="36"/>
        <v>102</v>
      </c>
      <c r="AP318" s="135" t="str">
        <f t="shared" si="37"/>
        <v>10</v>
      </c>
      <c r="AQ318" s="135" t="str">
        <f t="shared" si="38"/>
        <v>0</v>
      </c>
      <c r="AR318" s="155"/>
      <c r="AS318" s="137">
        <v>3</v>
      </c>
      <c r="AT318" s="156"/>
      <c r="AU318" s="145"/>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row>
    <row r="319" spans="1:76" s="6" customFormat="1" ht="21.95" customHeight="1" x14ac:dyDescent="0.2">
      <c r="A319" s="43">
        <v>35</v>
      </c>
      <c r="B319" s="43">
        <v>18</v>
      </c>
      <c r="C319" s="15" t="s">
        <v>1151</v>
      </c>
      <c r="D319" s="119">
        <f>IF(AND(AS319=AS318,AL319=AL318),IF(AL319="TN",IF(AS318=3,IF(D318&lt;'Phan phong'!$I$9,D318+1,1),IF(D318&lt;'Phan phong'!$I$10,D318+1,1)),IF(AS318=3,IF(D318&lt;'Phan phong'!$P$9,D318+1,1),IF(D318&lt;'Phan phong'!$P$10,D318+1,1))),1)</f>
        <v>17</v>
      </c>
      <c r="E319" s="120">
        <v>290317</v>
      </c>
      <c r="F319" s="121" t="s">
        <v>582</v>
      </c>
      <c r="G319" s="150" t="s">
        <v>393</v>
      </c>
      <c r="H319" s="163" t="s">
        <v>851</v>
      </c>
      <c r="I319" s="142"/>
      <c r="J319" s="142"/>
      <c r="K319" s="124"/>
      <c r="L319" s="124"/>
      <c r="M319" s="124"/>
      <c r="N319" s="124"/>
      <c r="O319" s="124"/>
      <c r="P319" s="124"/>
      <c r="Q319" s="142"/>
      <c r="R319" s="126"/>
      <c r="S319" s="142"/>
      <c r="T319" s="142"/>
      <c r="U319" s="124"/>
      <c r="V319" s="124"/>
      <c r="W319" s="124"/>
      <c r="X319" s="124"/>
      <c r="Y319" s="124"/>
      <c r="Z319" s="124"/>
      <c r="AA319" s="142"/>
      <c r="AB319" s="126"/>
      <c r="AC319" s="127">
        <f>SUM(I319,K319,M319,O319,Q319)</f>
        <v>0</v>
      </c>
      <c r="AD319" s="143" t="s">
        <v>13</v>
      </c>
      <c r="AE319" s="143" t="s">
        <v>304</v>
      </c>
      <c r="AF319" s="129"/>
      <c r="AG319" s="129"/>
      <c r="AH319" s="144"/>
      <c r="AI319" s="131">
        <f t="shared" si="39"/>
        <v>11</v>
      </c>
      <c r="AJ319" s="132" t="str">
        <f t="shared" si="41"/>
        <v>TN</v>
      </c>
      <c r="AK319" s="133"/>
      <c r="AL319" s="134" t="str">
        <f t="shared" si="34"/>
        <v>TN</v>
      </c>
      <c r="AM319" s="119">
        <v>116</v>
      </c>
      <c r="AN319" s="135">
        <f t="shared" si="35"/>
        <v>1</v>
      </c>
      <c r="AO319" s="135" t="str">
        <f t="shared" si="36"/>
        <v>113</v>
      </c>
      <c r="AP319" s="135" t="str">
        <f t="shared" si="37"/>
        <v>11</v>
      </c>
      <c r="AQ319" s="135" t="str">
        <f t="shared" si="38"/>
        <v>1</v>
      </c>
      <c r="AR319" s="146"/>
      <c r="AS319" s="137">
        <v>3</v>
      </c>
      <c r="AT319" s="137"/>
      <c r="AU319" s="145"/>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row>
    <row r="320" spans="1:76" s="6" customFormat="1" ht="21.95" customHeight="1" x14ac:dyDescent="0.25">
      <c r="A320" s="42"/>
      <c r="B320" s="43"/>
      <c r="C320" s="50" t="s">
        <v>1620</v>
      </c>
      <c r="D320" s="119">
        <f>IF(AND(AS320=AS319,AL320=AL319),IF(AL320="TN",IF(AS319=3,IF(D319&lt;'Phan phong'!$I$9,D319+1,1),IF(D319&lt;'Phan phong'!$I$10,D319+1,1)),IF(AS319=3,IF(D319&lt;'Phan phong'!$P$9,D319+1,1),IF(D319&lt;'Phan phong'!$P$10,D319+1,1))),1)</f>
        <v>18</v>
      </c>
      <c r="E320" s="138">
        <v>290318</v>
      </c>
      <c r="F320" s="121" t="s">
        <v>1982</v>
      </c>
      <c r="G320" s="150" t="s">
        <v>393</v>
      </c>
      <c r="H320" s="151"/>
      <c r="I320" s="142"/>
      <c r="J320" s="142"/>
      <c r="K320" s="124"/>
      <c r="L320" s="124"/>
      <c r="M320" s="124"/>
      <c r="N320" s="124"/>
      <c r="O320" s="124"/>
      <c r="P320" s="124"/>
      <c r="Q320" s="142"/>
      <c r="R320" s="152"/>
      <c r="S320" s="142"/>
      <c r="T320" s="142"/>
      <c r="U320" s="124"/>
      <c r="V320" s="124"/>
      <c r="W320" s="124"/>
      <c r="X320" s="124"/>
      <c r="Y320" s="124"/>
      <c r="Z320" s="124"/>
      <c r="AA320" s="142"/>
      <c r="AB320" s="152"/>
      <c r="AC320" s="127"/>
      <c r="AD320" s="128" t="s">
        <v>2</v>
      </c>
      <c r="AE320" s="128" t="s">
        <v>163</v>
      </c>
      <c r="AF320" s="129"/>
      <c r="AG320" s="129"/>
      <c r="AH320" s="153"/>
      <c r="AI320" s="131">
        <f t="shared" si="39"/>
        <v>11</v>
      </c>
      <c r="AJ320" s="132" t="str">
        <f t="shared" si="41"/>
        <v>TN</v>
      </c>
      <c r="AK320" s="154"/>
      <c r="AL320" s="134" t="str">
        <f t="shared" si="34"/>
        <v>TN</v>
      </c>
      <c r="AM320" s="119">
        <v>770</v>
      </c>
      <c r="AN320" s="135">
        <f t="shared" si="35"/>
        <v>0</v>
      </c>
      <c r="AO320" s="135" t="str">
        <f t="shared" si="36"/>
        <v>102</v>
      </c>
      <c r="AP320" s="135" t="str">
        <f t="shared" si="37"/>
        <v>10</v>
      </c>
      <c r="AQ320" s="135" t="str">
        <f t="shared" si="38"/>
        <v>0</v>
      </c>
      <c r="AR320" s="155"/>
      <c r="AS320" s="137">
        <v>3</v>
      </c>
      <c r="AT320" s="156"/>
      <c r="AU320" s="145"/>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row>
    <row r="321" spans="1:76" s="6" customFormat="1" ht="21.95" customHeight="1" x14ac:dyDescent="0.25">
      <c r="A321" s="43">
        <v>26</v>
      </c>
      <c r="B321" s="43">
        <v>26</v>
      </c>
      <c r="C321" s="15" t="s">
        <v>1051</v>
      </c>
      <c r="D321" s="119">
        <f>IF(AND(AS321=AS320,AL321=AL320),IF(AL321="TN",IF(AS320=3,IF(D320&lt;'Phan phong'!$I$9,D320+1,1),IF(D320&lt;'Phan phong'!$I$10,D320+1,1)),IF(AS320=3,IF(D320&lt;'Phan phong'!$P$9,D320+1,1),IF(D320&lt;'Phan phong'!$P$10,D320+1,1))),1)</f>
        <v>19</v>
      </c>
      <c r="E321" s="120">
        <v>290319</v>
      </c>
      <c r="F321" s="121" t="s">
        <v>500</v>
      </c>
      <c r="G321" s="150" t="s">
        <v>393</v>
      </c>
      <c r="H321" s="163" t="s">
        <v>736</v>
      </c>
      <c r="I321" s="142"/>
      <c r="J321" s="142"/>
      <c r="K321" s="124"/>
      <c r="L321" s="124"/>
      <c r="M321" s="124"/>
      <c r="N321" s="124"/>
      <c r="O321" s="124"/>
      <c r="P321" s="124"/>
      <c r="Q321" s="142"/>
      <c r="R321" s="152"/>
      <c r="S321" s="142"/>
      <c r="T321" s="142"/>
      <c r="U321" s="124"/>
      <c r="V321" s="124"/>
      <c r="W321" s="124"/>
      <c r="X321" s="124"/>
      <c r="Y321" s="124"/>
      <c r="Z321" s="124"/>
      <c r="AA321" s="142"/>
      <c r="AB321" s="152"/>
      <c r="AC321" s="127">
        <f>SUM(I321,K321,M321,O321,Q321)</f>
        <v>0</v>
      </c>
      <c r="AD321" s="143" t="s">
        <v>16</v>
      </c>
      <c r="AE321" s="143" t="s">
        <v>162</v>
      </c>
      <c r="AF321" s="129"/>
      <c r="AG321" s="129"/>
      <c r="AH321" s="144"/>
      <c r="AI321" s="131">
        <f t="shared" si="39"/>
        <v>11</v>
      </c>
      <c r="AJ321" s="132" t="str">
        <f t="shared" si="41"/>
        <v>TN</v>
      </c>
      <c r="AK321" s="133"/>
      <c r="AL321" s="134" t="str">
        <f t="shared" si="34"/>
        <v>TN</v>
      </c>
      <c r="AM321" s="119">
        <v>289</v>
      </c>
      <c r="AN321" s="135">
        <f t="shared" si="35"/>
        <v>1</v>
      </c>
      <c r="AO321" s="135" t="str">
        <f t="shared" si="36"/>
        <v>117</v>
      </c>
      <c r="AP321" s="135" t="str">
        <f t="shared" si="37"/>
        <v>11</v>
      </c>
      <c r="AQ321" s="135" t="str">
        <f t="shared" si="38"/>
        <v>1</v>
      </c>
      <c r="AR321" s="136"/>
      <c r="AS321" s="137">
        <v>3</v>
      </c>
      <c r="AT321" s="161"/>
      <c r="AU321" s="137"/>
    </row>
    <row r="322" spans="1:76" s="6" customFormat="1" ht="21.95" customHeight="1" x14ac:dyDescent="0.25">
      <c r="A322" s="43">
        <v>36</v>
      </c>
      <c r="B322" s="43">
        <v>22</v>
      </c>
      <c r="C322" s="15" t="s">
        <v>953</v>
      </c>
      <c r="D322" s="119">
        <f>IF(AND(AS322=AS321,AL322=AL321),IF(AL322="TN",IF(AS321=3,IF(D321&lt;'Phan phong'!$I$9,D321+1,1),IF(D321&lt;'Phan phong'!$I$10,D321+1,1)),IF(AS321=3,IF(D321&lt;'Phan phong'!$P$9,D321+1,1),IF(D321&lt;'Phan phong'!$P$10,D321+1,1))),1)</f>
        <v>20</v>
      </c>
      <c r="E322" s="138">
        <v>290320</v>
      </c>
      <c r="F322" s="121" t="s">
        <v>392</v>
      </c>
      <c r="G322" s="150" t="s">
        <v>393</v>
      </c>
      <c r="H322" s="163" t="s">
        <v>712</v>
      </c>
      <c r="I322" s="142"/>
      <c r="J322" s="142"/>
      <c r="K322" s="124"/>
      <c r="L322" s="124"/>
      <c r="M322" s="124"/>
      <c r="N322" s="124"/>
      <c r="O322" s="124"/>
      <c r="P322" s="124"/>
      <c r="Q322" s="142"/>
      <c r="R322" s="126"/>
      <c r="S322" s="142"/>
      <c r="T322" s="142"/>
      <c r="U322" s="124"/>
      <c r="V322" s="124"/>
      <c r="W322" s="124"/>
      <c r="X322" s="124"/>
      <c r="Y322" s="124"/>
      <c r="Z322" s="124"/>
      <c r="AA322" s="142"/>
      <c r="AB322" s="126"/>
      <c r="AC322" s="127">
        <f>SUM(I322,K322,M322,O322,Q322)</f>
        <v>0</v>
      </c>
      <c r="AD322" s="143" t="s">
        <v>13</v>
      </c>
      <c r="AE322" s="143" t="s">
        <v>304</v>
      </c>
      <c r="AF322" s="129"/>
      <c r="AG322" s="129"/>
      <c r="AH322" s="144"/>
      <c r="AI322" s="131">
        <f t="shared" si="39"/>
        <v>11</v>
      </c>
      <c r="AJ322" s="132" t="str">
        <f t="shared" si="41"/>
        <v>TN</v>
      </c>
      <c r="AK322" s="133"/>
      <c r="AL322" s="134" t="str">
        <f t="shared" si="34"/>
        <v>TN</v>
      </c>
      <c r="AM322" s="119">
        <v>117</v>
      </c>
      <c r="AN322" s="135">
        <f t="shared" si="35"/>
        <v>1</v>
      </c>
      <c r="AO322" s="135" t="str">
        <f t="shared" si="36"/>
        <v>113</v>
      </c>
      <c r="AP322" s="135" t="str">
        <f t="shared" si="37"/>
        <v>11</v>
      </c>
      <c r="AQ322" s="135" t="str">
        <f t="shared" si="38"/>
        <v>1</v>
      </c>
      <c r="AR322" s="136"/>
      <c r="AS322" s="137">
        <v>3</v>
      </c>
      <c r="AT322" s="170"/>
      <c r="AU322" s="145"/>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row>
    <row r="323" spans="1:76" s="6" customFormat="1" ht="21.95" customHeight="1" x14ac:dyDescent="0.2">
      <c r="A323" s="43">
        <v>31</v>
      </c>
      <c r="B323" s="43">
        <v>41</v>
      </c>
      <c r="C323" s="15" t="s">
        <v>1225</v>
      </c>
      <c r="D323" s="119">
        <f>IF(AND(AS323=AS322,AL323=AL322),IF(AL323="TN",IF(AS322=3,IF(D322&lt;'Phan phong'!$I$9,D322+1,1),IF(D322&lt;'Phan phong'!$I$10,D322+1,1)),IF(AS322=3,IF(D322&lt;'Phan phong'!$P$9,D322+1,1),IF(D322&lt;'Phan phong'!$P$10,D322+1,1))),1)</f>
        <v>21</v>
      </c>
      <c r="E323" s="120">
        <v>290321</v>
      </c>
      <c r="F323" s="121" t="s">
        <v>633</v>
      </c>
      <c r="G323" s="150" t="s">
        <v>393</v>
      </c>
      <c r="H323" s="163" t="s">
        <v>737</v>
      </c>
      <c r="I323" s="142"/>
      <c r="J323" s="142"/>
      <c r="K323" s="124"/>
      <c r="L323" s="124"/>
      <c r="M323" s="124"/>
      <c r="N323" s="124"/>
      <c r="O323" s="124"/>
      <c r="P323" s="124"/>
      <c r="Q323" s="142"/>
      <c r="R323" s="126"/>
      <c r="S323" s="142"/>
      <c r="T323" s="142"/>
      <c r="U323" s="124"/>
      <c r="V323" s="124"/>
      <c r="W323" s="124"/>
      <c r="X323" s="124"/>
      <c r="Y323" s="124"/>
      <c r="Z323" s="124"/>
      <c r="AA323" s="142"/>
      <c r="AB323" s="126"/>
      <c r="AC323" s="127">
        <f>SUM(I323,K323,M323,O323,Q323)</f>
        <v>0</v>
      </c>
      <c r="AD323" s="143" t="s">
        <v>13</v>
      </c>
      <c r="AE323" s="143" t="s">
        <v>1559</v>
      </c>
      <c r="AF323" s="129"/>
      <c r="AG323" s="129"/>
      <c r="AH323" s="144"/>
      <c r="AI323" s="131">
        <f t="shared" si="39"/>
        <v>11</v>
      </c>
      <c r="AJ323" s="132" t="str">
        <f t="shared" si="41"/>
        <v>TN</v>
      </c>
      <c r="AK323" s="133"/>
      <c r="AL323" s="134" t="str">
        <f t="shared" ref="AL323:AL386" si="43">IF(AK323&lt;&gt;"",AK323,AJ323)</f>
        <v>TN</v>
      </c>
      <c r="AM323" s="119">
        <v>118</v>
      </c>
      <c r="AN323" s="135">
        <f t="shared" ref="AN323:AN386" si="44">IF(LEFT(AE323,2)="11",1,IF(LEFT(AE323,2)="12",2,0))</f>
        <v>1</v>
      </c>
      <c r="AO323" s="135" t="str">
        <f t="shared" ref="AO323:AO386" si="45">LEFT(AD323,2)&amp;RIGHT(AD323,1)</f>
        <v>113</v>
      </c>
      <c r="AP323" s="135" t="str">
        <f t="shared" ref="AP323:AP386" si="46">LEFT(AD323,2)</f>
        <v>11</v>
      </c>
      <c r="AQ323" s="135" t="str">
        <f t="shared" ref="AQ323:AQ386" si="47">RIGHT(AP323,1)</f>
        <v>1</v>
      </c>
      <c r="AR323" s="160"/>
      <c r="AS323" s="137">
        <v>3</v>
      </c>
      <c r="AT323" s="137"/>
      <c r="AU323" s="145"/>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row>
    <row r="324" spans="1:76" s="6" customFormat="1" ht="21.95" customHeight="1" x14ac:dyDescent="0.25">
      <c r="A324" s="44">
        <v>24</v>
      </c>
      <c r="B324" s="44">
        <v>20</v>
      </c>
      <c r="C324" s="50" t="s">
        <v>1823</v>
      </c>
      <c r="D324" s="119">
        <f>IF(AND(AS324=AS323,AL324=AL323),IF(AL324="TN",IF(AS323=3,IF(D323&lt;'Phan phong'!$I$9,D323+1,1),IF(D323&lt;'Phan phong'!$I$10,D323+1,1)),IF(AS323=3,IF(D323&lt;'Phan phong'!$P$9,D323+1,1),IF(D323&lt;'Phan phong'!$P$10,D323+1,1))),1)</f>
        <v>22</v>
      </c>
      <c r="E324" s="138">
        <v>290322</v>
      </c>
      <c r="F324" s="121" t="s">
        <v>2052</v>
      </c>
      <c r="G324" s="122" t="s">
        <v>2053</v>
      </c>
      <c r="H324" s="123">
        <v>37190</v>
      </c>
      <c r="I324" s="124"/>
      <c r="J324" s="124"/>
      <c r="K324" s="124"/>
      <c r="L324" s="124"/>
      <c r="M324" s="124"/>
      <c r="N324" s="124"/>
      <c r="O324" s="124"/>
      <c r="P324" s="124"/>
      <c r="Q324" s="125"/>
      <c r="R324" s="126"/>
      <c r="S324" s="124"/>
      <c r="T324" s="124"/>
      <c r="U324" s="124"/>
      <c r="V324" s="124"/>
      <c r="W324" s="124"/>
      <c r="X324" s="124"/>
      <c r="Y324" s="124"/>
      <c r="Z324" s="124"/>
      <c r="AA324" s="125"/>
      <c r="AB324" s="126"/>
      <c r="AC324" s="127">
        <f>SUM(I324,K324,M324,O324)</f>
        <v>0</v>
      </c>
      <c r="AD324" s="128" t="s">
        <v>7</v>
      </c>
      <c r="AE324" s="128" t="s">
        <v>272</v>
      </c>
      <c r="AF324" s="129"/>
      <c r="AG324" s="129"/>
      <c r="AH324" s="130"/>
      <c r="AI324" s="131">
        <f t="shared" ref="AI324:AI387" si="48">IF($D324=1,AI323+1,AI323)</f>
        <v>11</v>
      </c>
      <c r="AJ324" s="132" t="str">
        <f t="shared" si="41"/>
        <v>XH</v>
      </c>
      <c r="AK324" s="133" t="s">
        <v>163</v>
      </c>
      <c r="AL324" s="134" t="str">
        <f t="shared" si="43"/>
        <v>TN</v>
      </c>
      <c r="AM324" s="119">
        <v>974</v>
      </c>
      <c r="AN324" s="135">
        <f t="shared" si="44"/>
        <v>0</v>
      </c>
      <c r="AO324" s="135" t="str">
        <f t="shared" si="45"/>
        <v>106</v>
      </c>
      <c r="AP324" s="135" t="str">
        <f t="shared" si="46"/>
        <v>10</v>
      </c>
      <c r="AQ324" s="135" t="str">
        <f t="shared" si="47"/>
        <v>0</v>
      </c>
      <c r="AR324" s="136"/>
      <c r="AS324" s="137">
        <v>3</v>
      </c>
      <c r="AT324" s="161"/>
      <c r="AU324" s="161"/>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row>
    <row r="325" spans="1:76" s="6" customFormat="1" ht="21.95" customHeight="1" x14ac:dyDescent="0.25">
      <c r="A325" s="43">
        <v>32</v>
      </c>
      <c r="B325" s="43">
        <v>35</v>
      </c>
      <c r="C325" s="15" t="s">
        <v>1073</v>
      </c>
      <c r="D325" s="119">
        <f>IF(AND(AS325=AS324,AL325=AL324),IF(AL325="TN",IF(AS324=3,IF(D324&lt;'Phan phong'!$I$9,D324+1,1),IF(D324&lt;'Phan phong'!$I$10,D324+1,1)),IF(AS324=3,IF(D324&lt;'Phan phong'!$P$9,D324+1,1),IF(D324&lt;'Phan phong'!$P$10,D324+1,1))),1)</f>
        <v>23</v>
      </c>
      <c r="E325" s="120">
        <v>290323</v>
      </c>
      <c r="F325" s="121" t="s">
        <v>445</v>
      </c>
      <c r="G325" s="150" t="s">
        <v>519</v>
      </c>
      <c r="H325" s="163" t="s">
        <v>693</v>
      </c>
      <c r="I325" s="142"/>
      <c r="J325" s="142"/>
      <c r="K325" s="124"/>
      <c r="L325" s="124"/>
      <c r="M325" s="124"/>
      <c r="N325" s="124"/>
      <c r="O325" s="124"/>
      <c r="P325" s="124"/>
      <c r="Q325" s="142"/>
      <c r="R325" s="152"/>
      <c r="S325" s="142"/>
      <c r="T325" s="142"/>
      <c r="U325" s="124"/>
      <c r="V325" s="124"/>
      <c r="W325" s="124"/>
      <c r="X325" s="124"/>
      <c r="Y325" s="124"/>
      <c r="Z325" s="124"/>
      <c r="AA325" s="142"/>
      <c r="AB325" s="152"/>
      <c r="AC325" s="127">
        <f t="shared" ref="AC325:AC330" si="49">SUM(I325,K325,M325,O325,Q325)</f>
        <v>0</v>
      </c>
      <c r="AD325" s="143" t="s">
        <v>13</v>
      </c>
      <c r="AE325" s="143" t="s">
        <v>1559</v>
      </c>
      <c r="AF325" s="129"/>
      <c r="AG325" s="129"/>
      <c r="AH325" s="164"/>
      <c r="AI325" s="131">
        <f t="shared" si="48"/>
        <v>11</v>
      </c>
      <c r="AJ325" s="132" t="str">
        <f t="shared" si="41"/>
        <v>TN</v>
      </c>
      <c r="AK325" s="133"/>
      <c r="AL325" s="134" t="str">
        <f t="shared" si="43"/>
        <v>TN</v>
      </c>
      <c r="AM325" s="119">
        <v>119</v>
      </c>
      <c r="AN325" s="135">
        <f t="shared" si="44"/>
        <v>1</v>
      </c>
      <c r="AO325" s="135" t="str">
        <f t="shared" si="45"/>
        <v>113</v>
      </c>
      <c r="AP325" s="135" t="str">
        <f t="shared" si="46"/>
        <v>11</v>
      </c>
      <c r="AQ325" s="135" t="str">
        <f t="shared" si="47"/>
        <v>1</v>
      </c>
      <c r="AR325" s="136"/>
      <c r="AS325" s="137">
        <v>3</v>
      </c>
      <c r="AT325" s="161"/>
      <c r="AU325" s="137"/>
    </row>
    <row r="326" spans="1:76" s="6" customFormat="1" ht="21.95" customHeight="1" x14ac:dyDescent="0.25">
      <c r="A326" s="43">
        <v>29</v>
      </c>
      <c r="B326" s="43">
        <v>5</v>
      </c>
      <c r="C326" s="15" t="s">
        <v>1072</v>
      </c>
      <c r="D326" s="119">
        <f>IF(AND(AS326=AS325,AL326=AL325),IF(AL326="TN",IF(AS325=3,IF(D325&lt;'Phan phong'!$I$9,D325+1,1),IF(D325&lt;'Phan phong'!$I$10,D325+1,1)),IF(AS325=3,IF(D325&lt;'Phan phong'!$P$9,D325+1,1),IF(D325&lt;'Phan phong'!$P$10,D325+1,1))),1)</f>
        <v>24</v>
      </c>
      <c r="E326" s="138">
        <v>290324</v>
      </c>
      <c r="F326" s="121" t="s">
        <v>346</v>
      </c>
      <c r="G326" s="150" t="s">
        <v>516</v>
      </c>
      <c r="H326" s="163" t="s">
        <v>808</v>
      </c>
      <c r="I326" s="142"/>
      <c r="J326" s="142"/>
      <c r="K326" s="124"/>
      <c r="L326" s="124"/>
      <c r="M326" s="124"/>
      <c r="N326" s="124"/>
      <c r="O326" s="124"/>
      <c r="P326" s="124"/>
      <c r="Q326" s="142"/>
      <c r="R326" s="172"/>
      <c r="S326" s="142"/>
      <c r="T326" s="142"/>
      <c r="U326" s="124"/>
      <c r="V326" s="124"/>
      <c r="W326" s="124"/>
      <c r="X326" s="124"/>
      <c r="Y326" s="124"/>
      <c r="Z326" s="124"/>
      <c r="AA326" s="142"/>
      <c r="AB326" s="172"/>
      <c r="AC326" s="127">
        <f t="shared" si="49"/>
        <v>0</v>
      </c>
      <c r="AD326" s="143" t="s">
        <v>12</v>
      </c>
      <c r="AE326" s="143" t="s">
        <v>1559</v>
      </c>
      <c r="AF326" s="129"/>
      <c r="AG326" s="129"/>
      <c r="AH326" s="144"/>
      <c r="AI326" s="131">
        <f t="shared" si="48"/>
        <v>11</v>
      </c>
      <c r="AJ326" s="132" t="str">
        <f t="shared" si="41"/>
        <v>TN</v>
      </c>
      <c r="AK326" s="133"/>
      <c r="AL326" s="134" t="str">
        <f t="shared" si="43"/>
        <v>TN</v>
      </c>
      <c r="AM326" s="119">
        <v>202</v>
      </c>
      <c r="AN326" s="135">
        <f t="shared" si="44"/>
        <v>1</v>
      </c>
      <c r="AO326" s="135" t="str">
        <f t="shared" si="45"/>
        <v>115</v>
      </c>
      <c r="AP326" s="135" t="str">
        <f t="shared" si="46"/>
        <v>11</v>
      </c>
      <c r="AQ326" s="135" t="str">
        <f t="shared" si="47"/>
        <v>1</v>
      </c>
      <c r="AR326" s="136"/>
      <c r="AS326" s="137">
        <v>3</v>
      </c>
      <c r="AT326" s="161"/>
      <c r="AU326" s="145"/>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row>
    <row r="327" spans="1:76" s="6" customFormat="1" ht="21.95" customHeight="1" x14ac:dyDescent="0.25">
      <c r="A327" s="43">
        <v>15</v>
      </c>
      <c r="B327" s="43">
        <v>15</v>
      </c>
      <c r="C327" s="15" t="s">
        <v>951</v>
      </c>
      <c r="D327" s="119">
        <f>IF(AND(AS327=AS326,AL327=AL326),IF(AL327="TN",IF(AS326=3,IF(D326&lt;'Phan phong'!$I$9,D326+1,1),IF(D326&lt;'Phan phong'!$I$10,D326+1,1)),IF(AS326=3,IF(D326&lt;'Phan phong'!$P$9,D326+1,1),IF(D326&lt;'Phan phong'!$P$10,D326+1,1))),1)</f>
        <v>25</v>
      </c>
      <c r="E327" s="120">
        <v>290325</v>
      </c>
      <c r="F327" s="121" t="s">
        <v>348</v>
      </c>
      <c r="G327" s="150" t="s">
        <v>18</v>
      </c>
      <c r="H327" s="163" t="s">
        <v>710</v>
      </c>
      <c r="I327" s="142"/>
      <c r="J327" s="142"/>
      <c r="K327" s="124"/>
      <c r="L327" s="124"/>
      <c r="M327" s="124"/>
      <c r="N327" s="124"/>
      <c r="O327" s="124"/>
      <c r="P327" s="124"/>
      <c r="Q327" s="142"/>
      <c r="R327" s="152"/>
      <c r="S327" s="142"/>
      <c r="T327" s="142"/>
      <c r="U327" s="124"/>
      <c r="V327" s="124"/>
      <c r="W327" s="124"/>
      <c r="X327" s="124"/>
      <c r="Y327" s="124"/>
      <c r="Z327" s="124"/>
      <c r="AA327" s="142"/>
      <c r="AB327" s="152"/>
      <c r="AC327" s="127">
        <f t="shared" si="49"/>
        <v>0</v>
      </c>
      <c r="AD327" s="143" t="s">
        <v>16</v>
      </c>
      <c r="AE327" s="143" t="s">
        <v>162</v>
      </c>
      <c r="AF327" s="129"/>
      <c r="AG327" s="129"/>
      <c r="AH327" s="164"/>
      <c r="AI327" s="131">
        <f t="shared" si="48"/>
        <v>11</v>
      </c>
      <c r="AJ327" s="132" t="str">
        <f t="shared" si="41"/>
        <v>TN</v>
      </c>
      <c r="AK327" s="133"/>
      <c r="AL327" s="134" t="str">
        <f t="shared" si="43"/>
        <v>TN</v>
      </c>
      <c r="AM327" s="119">
        <v>290</v>
      </c>
      <c r="AN327" s="135">
        <f t="shared" si="44"/>
        <v>1</v>
      </c>
      <c r="AO327" s="135" t="str">
        <f t="shared" si="45"/>
        <v>117</v>
      </c>
      <c r="AP327" s="135" t="str">
        <f t="shared" si="46"/>
        <v>11</v>
      </c>
      <c r="AQ327" s="135" t="str">
        <f t="shared" si="47"/>
        <v>1</v>
      </c>
      <c r="AR327" s="136"/>
      <c r="AS327" s="137">
        <v>3</v>
      </c>
      <c r="AT327" s="161"/>
      <c r="AU327" s="137"/>
    </row>
    <row r="328" spans="1:76" s="6" customFormat="1" ht="21.95" customHeight="1" x14ac:dyDescent="0.25">
      <c r="A328" s="43">
        <v>22</v>
      </c>
      <c r="B328" s="44">
        <v>7</v>
      </c>
      <c r="C328" s="50" t="s">
        <v>1689</v>
      </c>
      <c r="D328" s="119">
        <f>IF(AND(AS328=AS327,AL328=AL327),IF(AL328="TN",IF(AS327=3,IF(D327&lt;'Phan phong'!$I$9,D327+1,1),IF(D327&lt;'Phan phong'!$I$10,D327+1,1)),IF(AS327=3,IF(D327&lt;'Phan phong'!$P$9,D327+1,1),IF(D327&lt;'Phan phong'!$P$10,D327+1,1))),1)</f>
        <v>26</v>
      </c>
      <c r="E328" s="138">
        <v>290326</v>
      </c>
      <c r="F328" s="121" t="s">
        <v>470</v>
      </c>
      <c r="G328" s="122" t="s">
        <v>345</v>
      </c>
      <c r="H328" s="174">
        <v>37167</v>
      </c>
      <c r="I328" s="175"/>
      <c r="J328" s="175"/>
      <c r="K328" s="175"/>
      <c r="L328" s="175"/>
      <c r="M328" s="175"/>
      <c r="N328" s="175"/>
      <c r="O328" s="175"/>
      <c r="P328" s="175"/>
      <c r="Q328" s="176"/>
      <c r="R328" s="126"/>
      <c r="S328" s="175"/>
      <c r="T328" s="175"/>
      <c r="U328" s="175"/>
      <c r="V328" s="175"/>
      <c r="W328" s="175"/>
      <c r="X328" s="175"/>
      <c r="Y328" s="175"/>
      <c r="Z328" s="175"/>
      <c r="AA328" s="176"/>
      <c r="AB328" s="126"/>
      <c r="AC328" s="127">
        <f t="shared" si="49"/>
        <v>0</v>
      </c>
      <c r="AD328" s="128" t="s">
        <v>4</v>
      </c>
      <c r="AE328" s="128" t="s">
        <v>272</v>
      </c>
      <c r="AF328" s="177"/>
      <c r="AG328" s="177"/>
      <c r="AH328" s="171"/>
      <c r="AI328" s="131">
        <f t="shared" si="48"/>
        <v>11</v>
      </c>
      <c r="AJ328" s="132" t="str">
        <f t="shared" si="41"/>
        <v>XH</v>
      </c>
      <c r="AK328" s="178" t="s">
        <v>163</v>
      </c>
      <c r="AL328" s="134" t="str">
        <f t="shared" si="43"/>
        <v>TN</v>
      </c>
      <c r="AM328" s="119">
        <v>839</v>
      </c>
      <c r="AN328" s="135">
        <f t="shared" si="44"/>
        <v>0</v>
      </c>
      <c r="AO328" s="135" t="str">
        <f t="shared" si="45"/>
        <v>103</v>
      </c>
      <c r="AP328" s="135" t="str">
        <f t="shared" si="46"/>
        <v>10</v>
      </c>
      <c r="AQ328" s="135" t="str">
        <f t="shared" si="47"/>
        <v>0</v>
      </c>
      <c r="AR328" s="136"/>
      <c r="AS328" s="137">
        <v>3</v>
      </c>
      <c r="AT328" s="137"/>
      <c r="AU328" s="161"/>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row>
    <row r="329" spans="1:76" s="6" customFormat="1" ht="30" customHeight="1" x14ac:dyDescent="0.2">
      <c r="A329" s="43">
        <v>39</v>
      </c>
      <c r="B329" s="43">
        <v>39</v>
      </c>
      <c r="C329" s="15" t="s">
        <v>1021</v>
      </c>
      <c r="D329" s="119">
        <f>IF(AND(AS329=AS328,AL329=AL328),IF(AL329="TN",IF(AS328=3,IF(D328&lt;'Phan phong'!$I$9,D328+1,1),IF(D328&lt;'Phan phong'!$I$10,D328+1,1)),IF(AS328=3,IF(D328&lt;'Phan phong'!$P$9,D328+1,1),IF(D328&lt;'Phan phong'!$P$10,D328+1,1))),1)</f>
        <v>27</v>
      </c>
      <c r="E329" s="120">
        <v>290327</v>
      </c>
      <c r="F329" s="121" t="s">
        <v>470</v>
      </c>
      <c r="G329" s="150" t="s">
        <v>345</v>
      </c>
      <c r="H329" s="163" t="s">
        <v>772</v>
      </c>
      <c r="I329" s="142"/>
      <c r="J329" s="142"/>
      <c r="K329" s="124"/>
      <c r="L329" s="124"/>
      <c r="M329" s="124"/>
      <c r="N329" s="124"/>
      <c r="O329" s="124"/>
      <c r="P329" s="124"/>
      <c r="Q329" s="142"/>
      <c r="R329" s="126"/>
      <c r="S329" s="142"/>
      <c r="T329" s="142"/>
      <c r="U329" s="124"/>
      <c r="V329" s="124"/>
      <c r="W329" s="124"/>
      <c r="X329" s="124"/>
      <c r="Y329" s="124"/>
      <c r="Z329" s="124"/>
      <c r="AA329" s="142"/>
      <c r="AB329" s="126"/>
      <c r="AC329" s="127">
        <f t="shared" si="49"/>
        <v>0</v>
      </c>
      <c r="AD329" s="143" t="s">
        <v>15</v>
      </c>
      <c r="AE329" s="143" t="s">
        <v>166</v>
      </c>
      <c r="AF329" s="129"/>
      <c r="AG329" s="129"/>
      <c r="AH329" s="144"/>
      <c r="AI329" s="131">
        <f t="shared" si="48"/>
        <v>11</v>
      </c>
      <c r="AJ329" s="132" t="str">
        <f t="shared" si="41"/>
        <v>TN</v>
      </c>
      <c r="AK329" s="133"/>
      <c r="AL329" s="134" t="str">
        <f t="shared" si="43"/>
        <v>TN</v>
      </c>
      <c r="AM329" s="119">
        <v>246</v>
      </c>
      <c r="AN329" s="135">
        <f t="shared" si="44"/>
        <v>1</v>
      </c>
      <c r="AO329" s="135" t="str">
        <f t="shared" si="45"/>
        <v>116</v>
      </c>
      <c r="AP329" s="135" t="str">
        <f t="shared" si="46"/>
        <v>11</v>
      </c>
      <c r="AQ329" s="135" t="str">
        <f t="shared" si="47"/>
        <v>1</v>
      </c>
      <c r="AR329" s="146"/>
      <c r="AS329" s="137">
        <v>3</v>
      </c>
      <c r="AT329" s="145"/>
      <c r="AU329" s="145"/>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row>
    <row r="330" spans="1:76" s="6" customFormat="1" ht="30" customHeight="1" x14ac:dyDescent="0.25">
      <c r="A330" s="43">
        <v>31</v>
      </c>
      <c r="B330" s="43">
        <v>31</v>
      </c>
      <c r="C330" s="15" t="s">
        <v>983</v>
      </c>
      <c r="D330" s="119">
        <f>IF(AND(AS330=AS329,AL330=AL329),IF(AL330="TN",IF(AS329=3,IF(D329&lt;'Phan phong'!$I$9,D329+1,1),IF(D329&lt;'Phan phong'!$I$10,D329+1,1)),IF(AS329=3,IF(D329&lt;'Phan phong'!$P$9,D329+1,1),IF(D329&lt;'Phan phong'!$P$10,D329+1,1))),1)</f>
        <v>28</v>
      </c>
      <c r="E330" s="138">
        <v>290328</v>
      </c>
      <c r="F330" s="121" t="s">
        <v>434</v>
      </c>
      <c r="G330" s="150" t="s">
        <v>345</v>
      </c>
      <c r="H330" s="163" t="s">
        <v>738</v>
      </c>
      <c r="I330" s="142"/>
      <c r="J330" s="142"/>
      <c r="K330" s="124"/>
      <c r="L330" s="124"/>
      <c r="M330" s="124"/>
      <c r="N330" s="124"/>
      <c r="O330" s="124"/>
      <c r="P330" s="124"/>
      <c r="Q330" s="142"/>
      <c r="R330" s="152"/>
      <c r="S330" s="142"/>
      <c r="T330" s="142"/>
      <c r="U330" s="124"/>
      <c r="V330" s="124"/>
      <c r="W330" s="124"/>
      <c r="X330" s="124"/>
      <c r="Y330" s="124"/>
      <c r="Z330" s="124"/>
      <c r="AA330" s="142"/>
      <c r="AB330" s="152"/>
      <c r="AC330" s="127">
        <f t="shared" si="49"/>
        <v>0</v>
      </c>
      <c r="AD330" s="143" t="s">
        <v>15</v>
      </c>
      <c r="AE330" s="143" t="s">
        <v>166</v>
      </c>
      <c r="AF330" s="129"/>
      <c r="AG330" s="129"/>
      <c r="AH330" s="144"/>
      <c r="AI330" s="131">
        <f t="shared" si="48"/>
        <v>11</v>
      </c>
      <c r="AJ330" s="132" t="str">
        <f t="shared" si="41"/>
        <v>TN</v>
      </c>
      <c r="AK330" s="154"/>
      <c r="AL330" s="134" t="str">
        <f t="shared" si="43"/>
        <v>TN</v>
      </c>
      <c r="AM330" s="119">
        <v>244</v>
      </c>
      <c r="AN330" s="135">
        <f t="shared" si="44"/>
        <v>1</v>
      </c>
      <c r="AO330" s="135" t="str">
        <f t="shared" si="45"/>
        <v>116</v>
      </c>
      <c r="AP330" s="135" t="str">
        <f t="shared" si="46"/>
        <v>11</v>
      </c>
      <c r="AQ330" s="135" t="str">
        <f t="shared" si="47"/>
        <v>1</v>
      </c>
      <c r="AR330" s="155"/>
      <c r="AS330" s="137">
        <v>3</v>
      </c>
      <c r="AT330" s="156"/>
      <c r="AU330" s="145"/>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row>
    <row r="331" spans="1:76" s="6" customFormat="1" ht="30" customHeight="1" x14ac:dyDescent="0.25">
      <c r="A331" s="42"/>
      <c r="B331" s="43"/>
      <c r="C331" s="50" t="s">
        <v>1635</v>
      </c>
      <c r="D331" s="119">
        <f>IF(AND(AS331=AS330,AL331=AL330),IF(AL331="TN",IF(AS330=3,IF(D330&lt;'Phan phong'!$I$9,D330+1,1),IF(D330&lt;'Phan phong'!$I$10,D330+1,1)),IF(AS330=3,IF(D330&lt;'Phan phong'!$P$9,D330+1,1),IF(D330&lt;'Phan phong'!$P$10,D330+1,1))),1)</f>
        <v>29</v>
      </c>
      <c r="E331" s="120">
        <v>290329</v>
      </c>
      <c r="F331" s="121" t="s">
        <v>1986</v>
      </c>
      <c r="G331" s="150" t="s">
        <v>345</v>
      </c>
      <c r="H331" s="151"/>
      <c r="I331" s="142"/>
      <c r="J331" s="142"/>
      <c r="K331" s="124"/>
      <c r="L331" s="124"/>
      <c r="M331" s="124"/>
      <c r="N331" s="124"/>
      <c r="O331" s="124"/>
      <c r="P331" s="124"/>
      <c r="Q331" s="142"/>
      <c r="R331" s="152"/>
      <c r="S331" s="142"/>
      <c r="T331" s="142"/>
      <c r="U331" s="124"/>
      <c r="V331" s="124"/>
      <c r="W331" s="124"/>
      <c r="X331" s="124"/>
      <c r="Y331" s="124"/>
      <c r="Z331" s="124"/>
      <c r="AA331" s="142"/>
      <c r="AB331" s="152"/>
      <c r="AC331" s="127"/>
      <c r="AD331" s="128" t="s">
        <v>2</v>
      </c>
      <c r="AE331" s="128" t="s">
        <v>163</v>
      </c>
      <c r="AF331" s="129"/>
      <c r="AG331" s="129"/>
      <c r="AH331" s="153"/>
      <c r="AI331" s="131">
        <f t="shared" si="48"/>
        <v>11</v>
      </c>
      <c r="AJ331" s="132" t="str">
        <f t="shared" si="41"/>
        <v>TN</v>
      </c>
      <c r="AK331" s="154"/>
      <c r="AL331" s="134" t="str">
        <f t="shared" si="43"/>
        <v>TN</v>
      </c>
      <c r="AM331" s="119">
        <v>785</v>
      </c>
      <c r="AN331" s="135">
        <f t="shared" si="44"/>
        <v>0</v>
      </c>
      <c r="AO331" s="135" t="str">
        <f t="shared" si="45"/>
        <v>102</v>
      </c>
      <c r="AP331" s="135" t="str">
        <f t="shared" si="46"/>
        <v>10</v>
      </c>
      <c r="AQ331" s="135" t="str">
        <f t="shared" si="47"/>
        <v>0</v>
      </c>
      <c r="AR331" s="155"/>
      <c r="AS331" s="137">
        <v>3</v>
      </c>
      <c r="AT331" s="156"/>
      <c r="AU331" s="145"/>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row>
    <row r="332" spans="1:76" s="6" customFormat="1" ht="30" customHeight="1" x14ac:dyDescent="0.2">
      <c r="A332" s="43">
        <v>41</v>
      </c>
      <c r="B332" s="43">
        <v>41</v>
      </c>
      <c r="C332" s="15" t="s">
        <v>1005</v>
      </c>
      <c r="D332" s="119">
        <f>IF(AND(AS332=AS331,AL332=AL331),IF(AL332="TN",IF(AS331=3,IF(D331&lt;'Phan phong'!$I$9,D331+1,1),IF(D331&lt;'Phan phong'!$I$10,D331+1,1)),IF(AS331=3,IF(D331&lt;'Phan phong'!$P$9,D331+1,1),IF(D331&lt;'Phan phong'!$P$10,D331+1,1))),1)</f>
        <v>30</v>
      </c>
      <c r="E332" s="138">
        <v>290330</v>
      </c>
      <c r="F332" s="121" t="s">
        <v>455</v>
      </c>
      <c r="G332" s="150" t="s">
        <v>345</v>
      </c>
      <c r="H332" s="163" t="s">
        <v>757</v>
      </c>
      <c r="I332" s="142"/>
      <c r="J332" s="142"/>
      <c r="K332" s="124"/>
      <c r="L332" s="124"/>
      <c r="M332" s="124"/>
      <c r="N332" s="124"/>
      <c r="O332" s="124"/>
      <c r="P332" s="124"/>
      <c r="Q332" s="142"/>
      <c r="R332" s="126"/>
      <c r="S332" s="142"/>
      <c r="T332" s="142"/>
      <c r="U332" s="124"/>
      <c r="V332" s="124"/>
      <c r="W332" s="124"/>
      <c r="X332" s="124"/>
      <c r="Y332" s="124"/>
      <c r="Z332" s="124"/>
      <c r="AA332" s="142"/>
      <c r="AB332" s="126"/>
      <c r="AC332" s="127">
        <f>SUM(I332,K332,M332,O332,Q332)</f>
        <v>0</v>
      </c>
      <c r="AD332" s="143" t="s">
        <v>15</v>
      </c>
      <c r="AE332" s="143" t="s">
        <v>166</v>
      </c>
      <c r="AF332" s="129"/>
      <c r="AG332" s="129"/>
      <c r="AH332" s="144"/>
      <c r="AI332" s="131">
        <f t="shared" si="48"/>
        <v>11</v>
      </c>
      <c r="AJ332" s="132" t="str">
        <f t="shared" si="41"/>
        <v>TN</v>
      </c>
      <c r="AK332" s="133"/>
      <c r="AL332" s="134" t="str">
        <f t="shared" si="43"/>
        <v>TN</v>
      </c>
      <c r="AM332" s="119">
        <v>247</v>
      </c>
      <c r="AN332" s="135">
        <f t="shared" si="44"/>
        <v>1</v>
      </c>
      <c r="AO332" s="135" t="str">
        <f t="shared" si="45"/>
        <v>116</v>
      </c>
      <c r="AP332" s="135" t="str">
        <f t="shared" si="46"/>
        <v>11</v>
      </c>
      <c r="AQ332" s="135" t="str">
        <f t="shared" si="47"/>
        <v>1</v>
      </c>
      <c r="AR332" s="146"/>
      <c r="AS332" s="137">
        <v>3</v>
      </c>
      <c r="AT332" s="145"/>
      <c r="AU332" s="145"/>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row>
    <row r="333" spans="1:76" s="6" customFormat="1" ht="30" customHeight="1" x14ac:dyDescent="0.25">
      <c r="A333" s="43">
        <v>42</v>
      </c>
      <c r="B333" s="43">
        <v>35</v>
      </c>
      <c r="C333" s="15" t="s">
        <v>992</v>
      </c>
      <c r="D333" s="119">
        <f>IF(AND(AS333=AS332,AL333=AL332),IF(AL333="TN",IF(AS332=3,IF(D332&lt;'Phan phong'!$I$9,D332+1,1),IF(D332&lt;'Phan phong'!$I$10,D332+1,1)),IF(AS332=3,IF(D332&lt;'Phan phong'!$P$9,D332+1,1),IF(D332&lt;'Phan phong'!$P$10,D332+1,1))),1)</f>
        <v>1</v>
      </c>
      <c r="E333" s="120">
        <v>290331</v>
      </c>
      <c r="F333" s="121" t="s">
        <v>422</v>
      </c>
      <c r="G333" s="150" t="s">
        <v>345</v>
      </c>
      <c r="H333" s="163" t="s">
        <v>746</v>
      </c>
      <c r="I333" s="142"/>
      <c r="J333" s="142"/>
      <c r="K333" s="124"/>
      <c r="L333" s="124"/>
      <c r="M333" s="124"/>
      <c r="N333" s="124"/>
      <c r="O333" s="124"/>
      <c r="P333" s="124"/>
      <c r="Q333" s="142"/>
      <c r="R333" s="152"/>
      <c r="S333" s="142"/>
      <c r="T333" s="142"/>
      <c r="U333" s="124"/>
      <c r="V333" s="124"/>
      <c r="W333" s="124"/>
      <c r="X333" s="124"/>
      <c r="Y333" s="124"/>
      <c r="Z333" s="124"/>
      <c r="AA333" s="142"/>
      <c r="AB333" s="152"/>
      <c r="AC333" s="127">
        <f>SUM(I333,K333,M333,O333,Q333)</f>
        <v>0</v>
      </c>
      <c r="AD333" s="143" t="s">
        <v>13</v>
      </c>
      <c r="AE333" s="143" t="s">
        <v>304</v>
      </c>
      <c r="AF333" s="129"/>
      <c r="AG333" s="129"/>
      <c r="AH333" s="144"/>
      <c r="AI333" s="131">
        <f t="shared" si="48"/>
        <v>12</v>
      </c>
      <c r="AJ333" s="132" t="str">
        <f t="shared" si="41"/>
        <v>TN</v>
      </c>
      <c r="AK333" s="133"/>
      <c r="AL333" s="134" t="str">
        <f t="shared" si="43"/>
        <v>TN</v>
      </c>
      <c r="AM333" s="119">
        <v>120</v>
      </c>
      <c r="AN333" s="135">
        <f t="shared" si="44"/>
        <v>1</v>
      </c>
      <c r="AO333" s="135" t="str">
        <f t="shared" si="45"/>
        <v>113</v>
      </c>
      <c r="AP333" s="135" t="str">
        <f t="shared" si="46"/>
        <v>11</v>
      </c>
      <c r="AQ333" s="135" t="str">
        <f t="shared" si="47"/>
        <v>1</v>
      </c>
      <c r="AR333" s="136"/>
      <c r="AS333" s="137">
        <v>3</v>
      </c>
      <c r="AT333" s="161"/>
      <c r="AU333" s="137"/>
    </row>
    <row r="334" spans="1:76" s="6" customFormat="1" ht="30" customHeight="1" x14ac:dyDescent="0.2">
      <c r="A334" s="43">
        <v>16</v>
      </c>
      <c r="B334" s="43">
        <v>16</v>
      </c>
      <c r="C334" s="15" t="s">
        <v>920</v>
      </c>
      <c r="D334" s="119">
        <f>IF(AND(AS334=AS333,AL334=AL333),IF(AL334="TN",IF(AS333=3,IF(D333&lt;'Phan phong'!$I$9,D333+1,1),IF(D333&lt;'Phan phong'!$I$10,D333+1,1)),IF(AS333=3,IF(D333&lt;'Phan phong'!$P$9,D333+1,1),IF(D333&lt;'Phan phong'!$P$10,D333+1,1))),1)</f>
        <v>2</v>
      </c>
      <c r="E334" s="138">
        <v>290332</v>
      </c>
      <c r="F334" s="121" t="s">
        <v>344</v>
      </c>
      <c r="G334" s="150" t="s">
        <v>345</v>
      </c>
      <c r="H334" s="163" t="s">
        <v>681</v>
      </c>
      <c r="I334" s="142"/>
      <c r="J334" s="142"/>
      <c r="K334" s="124"/>
      <c r="L334" s="124"/>
      <c r="M334" s="124"/>
      <c r="N334" s="124"/>
      <c r="O334" s="124"/>
      <c r="P334" s="124"/>
      <c r="Q334" s="142"/>
      <c r="R334" s="126"/>
      <c r="S334" s="142"/>
      <c r="T334" s="142"/>
      <c r="U334" s="124"/>
      <c r="V334" s="124"/>
      <c r="W334" s="124"/>
      <c r="X334" s="124"/>
      <c r="Y334" s="124"/>
      <c r="Z334" s="124"/>
      <c r="AA334" s="142"/>
      <c r="AB334" s="126"/>
      <c r="AC334" s="127">
        <f>SUM(I334,K334,M334,O334,Q334)</f>
        <v>0</v>
      </c>
      <c r="AD334" s="143" t="s">
        <v>15</v>
      </c>
      <c r="AE334" s="143" t="s">
        <v>166</v>
      </c>
      <c r="AF334" s="129"/>
      <c r="AG334" s="129"/>
      <c r="AH334" s="144"/>
      <c r="AI334" s="131">
        <f t="shared" si="48"/>
        <v>12</v>
      </c>
      <c r="AJ334" s="132" t="str">
        <f t="shared" ref="AJ334:AJ397" si="50">LEFT(RIGHT(AE334,3),2)</f>
        <v>TN</v>
      </c>
      <c r="AK334" s="133"/>
      <c r="AL334" s="134" t="str">
        <f t="shared" si="43"/>
        <v>TN</v>
      </c>
      <c r="AM334" s="119">
        <v>243</v>
      </c>
      <c r="AN334" s="135">
        <f t="shared" si="44"/>
        <v>1</v>
      </c>
      <c r="AO334" s="135" t="str">
        <f t="shared" si="45"/>
        <v>116</v>
      </c>
      <c r="AP334" s="135" t="str">
        <f t="shared" si="46"/>
        <v>11</v>
      </c>
      <c r="AQ334" s="135" t="str">
        <f t="shared" si="47"/>
        <v>1</v>
      </c>
      <c r="AR334" s="146"/>
      <c r="AS334" s="137">
        <v>3</v>
      </c>
      <c r="AT334" s="145"/>
      <c r="AU334" s="145"/>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row>
    <row r="335" spans="1:76" s="6" customFormat="1" ht="30" customHeight="1" x14ac:dyDescent="0.2">
      <c r="A335" s="43">
        <v>32</v>
      </c>
      <c r="B335" s="43">
        <v>32</v>
      </c>
      <c r="C335" s="15" t="s">
        <v>1078</v>
      </c>
      <c r="D335" s="119">
        <f>IF(AND(AS335=AS334,AL335=AL334),IF(AL335="TN",IF(AS334=3,IF(D334&lt;'Phan phong'!$I$9,D334+1,1),IF(D334&lt;'Phan phong'!$I$10,D334+1,1)),IF(AS334=3,IF(D334&lt;'Phan phong'!$P$9,D334+1,1),IF(D334&lt;'Phan phong'!$P$10,D334+1,1))),1)</f>
        <v>3</v>
      </c>
      <c r="E335" s="120">
        <v>290333</v>
      </c>
      <c r="F335" s="121" t="s">
        <v>344</v>
      </c>
      <c r="G335" s="150" t="s">
        <v>345</v>
      </c>
      <c r="H335" s="163" t="s">
        <v>752</v>
      </c>
      <c r="I335" s="142"/>
      <c r="J335" s="142"/>
      <c r="K335" s="124"/>
      <c r="L335" s="124"/>
      <c r="M335" s="124"/>
      <c r="N335" s="124"/>
      <c r="O335" s="124"/>
      <c r="P335" s="124"/>
      <c r="Q335" s="142"/>
      <c r="R335" s="126"/>
      <c r="S335" s="142"/>
      <c r="T335" s="142"/>
      <c r="U335" s="124"/>
      <c r="V335" s="124"/>
      <c r="W335" s="124"/>
      <c r="X335" s="124"/>
      <c r="Y335" s="124"/>
      <c r="Z335" s="124"/>
      <c r="AA335" s="142"/>
      <c r="AB335" s="126"/>
      <c r="AC335" s="127">
        <f>SUM(I335,K335,M335,O335,Q335)</f>
        <v>0</v>
      </c>
      <c r="AD335" s="143" t="s">
        <v>15</v>
      </c>
      <c r="AE335" s="143" t="s">
        <v>166</v>
      </c>
      <c r="AF335" s="129"/>
      <c r="AG335" s="129"/>
      <c r="AH335" s="144"/>
      <c r="AI335" s="131">
        <f t="shared" si="48"/>
        <v>12</v>
      </c>
      <c r="AJ335" s="132" t="str">
        <f t="shared" si="50"/>
        <v>TN</v>
      </c>
      <c r="AK335" s="133"/>
      <c r="AL335" s="134" t="str">
        <f t="shared" si="43"/>
        <v>TN</v>
      </c>
      <c r="AM335" s="119">
        <v>245</v>
      </c>
      <c r="AN335" s="135">
        <f t="shared" si="44"/>
        <v>1</v>
      </c>
      <c r="AO335" s="135" t="str">
        <f t="shared" si="45"/>
        <v>116</v>
      </c>
      <c r="AP335" s="135" t="str">
        <f t="shared" si="46"/>
        <v>11</v>
      </c>
      <c r="AQ335" s="135" t="str">
        <f t="shared" si="47"/>
        <v>1</v>
      </c>
      <c r="AR335" s="146"/>
      <c r="AS335" s="137">
        <v>3</v>
      </c>
      <c r="AT335" s="137"/>
      <c r="AU335" s="145"/>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row>
    <row r="336" spans="1:76" s="6" customFormat="1" ht="30" customHeight="1" x14ac:dyDescent="0.25">
      <c r="A336" s="42"/>
      <c r="B336" s="43"/>
      <c r="C336" s="50" t="s">
        <v>1630</v>
      </c>
      <c r="D336" s="119">
        <f>IF(AND(AS336=AS335,AL336=AL335),IF(AL336="TN",IF(AS335=3,IF(D335&lt;'Phan phong'!$I$9,D335+1,1),IF(D335&lt;'Phan phong'!$I$10,D335+1,1)),IF(AS335=3,IF(D335&lt;'Phan phong'!$P$9,D335+1,1),IF(D335&lt;'Phan phong'!$P$10,D335+1,1))),1)</f>
        <v>4</v>
      </c>
      <c r="E336" s="138">
        <v>290334</v>
      </c>
      <c r="F336" s="121" t="s">
        <v>1985</v>
      </c>
      <c r="G336" s="150" t="s">
        <v>345</v>
      </c>
      <c r="H336" s="151"/>
      <c r="I336" s="142"/>
      <c r="J336" s="142"/>
      <c r="K336" s="124"/>
      <c r="L336" s="124"/>
      <c r="M336" s="124"/>
      <c r="N336" s="124"/>
      <c r="O336" s="124"/>
      <c r="P336" s="124"/>
      <c r="Q336" s="142"/>
      <c r="R336" s="152"/>
      <c r="S336" s="142"/>
      <c r="T336" s="142"/>
      <c r="U336" s="124"/>
      <c r="V336" s="124"/>
      <c r="W336" s="124"/>
      <c r="X336" s="124"/>
      <c r="Y336" s="124"/>
      <c r="Z336" s="124"/>
      <c r="AA336" s="142"/>
      <c r="AB336" s="152"/>
      <c r="AC336" s="127"/>
      <c r="AD336" s="128" t="s">
        <v>2</v>
      </c>
      <c r="AE336" s="128" t="s">
        <v>163</v>
      </c>
      <c r="AF336" s="129"/>
      <c r="AG336" s="129"/>
      <c r="AH336" s="153"/>
      <c r="AI336" s="131">
        <f t="shared" si="48"/>
        <v>12</v>
      </c>
      <c r="AJ336" s="132" t="str">
        <f t="shared" si="50"/>
        <v>TN</v>
      </c>
      <c r="AK336" s="154"/>
      <c r="AL336" s="134" t="str">
        <f t="shared" si="43"/>
        <v>TN</v>
      </c>
      <c r="AM336" s="119">
        <v>780</v>
      </c>
      <c r="AN336" s="135">
        <f t="shared" si="44"/>
        <v>0</v>
      </c>
      <c r="AO336" s="135" t="str">
        <f t="shared" si="45"/>
        <v>102</v>
      </c>
      <c r="AP336" s="135" t="str">
        <f t="shared" si="46"/>
        <v>10</v>
      </c>
      <c r="AQ336" s="135" t="str">
        <f t="shared" si="47"/>
        <v>0</v>
      </c>
      <c r="AR336" s="155"/>
      <c r="AS336" s="137">
        <v>3</v>
      </c>
      <c r="AT336" s="156"/>
      <c r="AU336" s="145"/>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row>
    <row r="337" spans="1:76" s="6" customFormat="1" ht="30" customHeight="1" x14ac:dyDescent="0.25">
      <c r="A337" s="42"/>
      <c r="B337" s="43"/>
      <c r="C337" s="50" t="s">
        <v>1573</v>
      </c>
      <c r="D337" s="119">
        <f>IF(AND(AS337=AS336,AL337=AL336),IF(AL337="TN",IF(AS336=3,IF(D336&lt;'Phan phong'!$I$9,D336+1,1),IF(D336&lt;'Phan phong'!$I$10,D336+1,1)),IF(AS336=3,IF(D336&lt;'Phan phong'!$P$9,D336+1,1),IF(D336&lt;'Phan phong'!$P$10,D336+1,1))),1)</f>
        <v>5</v>
      </c>
      <c r="E337" s="120">
        <v>290335</v>
      </c>
      <c r="F337" s="121" t="s">
        <v>1961</v>
      </c>
      <c r="G337" s="150" t="s">
        <v>345</v>
      </c>
      <c r="H337" s="151"/>
      <c r="I337" s="142"/>
      <c r="J337" s="142"/>
      <c r="K337" s="124"/>
      <c r="L337" s="124"/>
      <c r="M337" s="124"/>
      <c r="N337" s="124"/>
      <c r="O337" s="124"/>
      <c r="P337" s="124"/>
      <c r="Q337" s="142"/>
      <c r="R337" s="152"/>
      <c r="S337" s="142"/>
      <c r="T337" s="142"/>
      <c r="U337" s="124"/>
      <c r="V337" s="124"/>
      <c r="W337" s="124"/>
      <c r="X337" s="124"/>
      <c r="Y337" s="124"/>
      <c r="Z337" s="124"/>
      <c r="AA337" s="142"/>
      <c r="AB337" s="152"/>
      <c r="AC337" s="127"/>
      <c r="AD337" s="128" t="s">
        <v>1</v>
      </c>
      <c r="AE337" s="128" t="s">
        <v>163</v>
      </c>
      <c r="AF337" s="129"/>
      <c r="AG337" s="129"/>
      <c r="AH337" s="153"/>
      <c r="AI337" s="131">
        <f t="shared" si="48"/>
        <v>12</v>
      </c>
      <c r="AJ337" s="132" t="str">
        <f t="shared" si="50"/>
        <v>TN</v>
      </c>
      <c r="AK337" s="154"/>
      <c r="AL337" s="134" t="str">
        <f t="shared" si="43"/>
        <v>TN</v>
      </c>
      <c r="AM337" s="119">
        <v>723</v>
      </c>
      <c r="AN337" s="135">
        <f t="shared" si="44"/>
        <v>0</v>
      </c>
      <c r="AO337" s="135" t="str">
        <f t="shared" si="45"/>
        <v>101</v>
      </c>
      <c r="AP337" s="135" t="str">
        <f t="shared" si="46"/>
        <v>10</v>
      </c>
      <c r="AQ337" s="135" t="str">
        <f t="shared" si="47"/>
        <v>0</v>
      </c>
      <c r="AR337" s="155"/>
      <c r="AS337" s="137">
        <v>3</v>
      </c>
      <c r="AT337" s="156"/>
      <c r="AU337" s="145"/>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row>
    <row r="338" spans="1:76" s="6" customFormat="1" ht="30" customHeight="1" x14ac:dyDescent="0.25">
      <c r="A338" s="43">
        <v>3</v>
      </c>
      <c r="B338" s="43">
        <v>3</v>
      </c>
      <c r="C338" s="15" t="s">
        <v>950</v>
      </c>
      <c r="D338" s="119">
        <f>IF(AND(AS338=AS337,AL338=AL337),IF(AL338="TN",IF(AS337=3,IF(D337&lt;'Phan phong'!$I$9,D337+1,1),IF(D337&lt;'Phan phong'!$I$10,D337+1,1)),IF(AS337=3,IF(D337&lt;'Phan phong'!$P$9,D337+1,1),IF(D337&lt;'Phan phong'!$P$10,D337+1,1))),1)</f>
        <v>6</v>
      </c>
      <c r="E338" s="138">
        <v>290336</v>
      </c>
      <c r="F338" s="121" t="s">
        <v>390</v>
      </c>
      <c r="G338" s="150" t="s">
        <v>345</v>
      </c>
      <c r="H338" s="163" t="s">
        <v>709</v>
      </c>
      <c r="I338" s="142"/>
      <c r="J338" s="142"/>
      <c r="K338" s="124"/>
      <c r="L338" s="124"/>
      <c r="M338" s="124"/>
      <c r="N338" s="124"/>
      <c r="O338" s="124"/>
      <c r="P338" s="124"/>
      <c r="Q338" s="142"/>
      <c r="R338" s="126"/>
      <c r="S338" s="142"/>
      <c r="T338" s="142"/>
      <c r="U338" s="124"/>
      <c r="V338" s="124"/>
      <c r="W338" s="124"/>
      <c r="X338" s="124"/>
      <c r="Y338" s="124"/>
      <c r="Z338" s="124"/>
      <c r="AA338" s="142"/>
      <c r="AB338" s="126"/>
      <c r="AC338" s="127">
        <f>SUM(I338,K338,M338,O338,Q338)</f>
        <v>0</v>
      </c>
      <c r="AD338" s="143" t="s">
        <v>15</v>
      </c>
      <c r="AE338" s="143" t="s">
        <v>166</v>
      </c>
      <c r="AF338" s="129"/>
      <c r="AG338" s="129"/>
      <c r="AH338" s="164"/>
      <c r="AI338" s="131">
        <f t="shared" si="48"/>
        <v>12</v>
      </c>
      <c r="AJ338" s="132" t="str">
        <f t="shared" si="50"/>
        <v>TN</v>
      </c>
      <c r="AK338" s="133"/>
      <c r="AL338" s="134" t="str">
        <f t="shared" si="43"/>
        <v>TN</v>
      </c>
      <c r="AM338" s="119">
        <v>242</v>
      </c>
      <c r="AN338" s="135">
        <f t="shared" si="44"/>
        <v>1</v>
      </c>
      <c r="AO338" s="135" t="str">
        <f t="shared" si="45"/>
        <v>116</v>
      </c>
      <c r="AP338" s="135" t="str">
        <f t="shared" si="46"/>
        <v>11</v>
      </c>
      <c r="AQ338" s="135" t="str">
        <f t="shared" si="47"/>
        <v>1</v>
      </c>
      <c r="AR338" s="136"/>
      <c r="AS338" s="137">
        <v>3</v>
      </c>
      <c r="AT338" s="145"/>
      <c r="AU338" s="162"/>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row>
    <row r="339" spans="1:76" s="6" customFormat="1" ht="30" customHeight="1" x14ac:dyDescent="0.25">
      <c r="A339" s="43">
        <v>30</v>
      </c>
      <c r="B339" s="43">
        <v>1</v>
      </c>
      <c r="C339" s="15" t="s">
        <v>1086</v>
      </c>
      <c r="D339" s="119">
        <f>IF(AND(AS339=AS338,AL339=AL338),IF(AL339="TN",IF(AS338=3,IF(D338&lt;'Phan phong'!$I$9,D338+1,1),IF(D338&lt;'Phan phong'!$I$10,D338+1,1)),IF(AS338=3,IF(D338&lt;'Phan phong'!$P$9,D338+1,1),IF(D338&lt;'Phan phong'!$P$10,D338+1,1))),1)</f>
        <v>7</v>
      </c>
      <c r="E339" s="120">
        <v>290337</v>
      </c>
      <c r="F339" s="121" t="s">
        <v>532</v>
      </c>
      <c r="G339" s="150" t="s">
        <v>345</v>
      </c>
      <c r="H339" s="163" t="s">
        <v>818</v>
      </c>
      <c r="I339" s="142"/>
      <c r="J339" s="142"/>
      <c r="K339" s="124"/>
      <c r="L339" s="124"/>
      <c r="M339" s="124"/>
      <c r="N339" s="124"/>
      <c r="O339" s="124"/>
      <c r="P339" s="124"/>
      <c r="Q339" s="142"/>
      <c r="R339" s="152"/>
      <c r="S339" s="142"/>
      <c r="T339" s="142"/>
      <c r="U339" s="124"/>
      <c r="V339" s="124"/>
      <c r="W339" s="124"/>
      <c r="X339" s="124"/>
      <c r="Y339" s="124"/>
      <c r="Z339" s="124"/>
      <c r="AA339" s="142"/>
      <c r="AB339" s="152"/>
      <c r="AC339" s="127">
        <f>SUM(I339,K339,M339,O339,Q339)</f>
        <v>0</v>
      </c>
      <c r="AD339" s="143" t="s">
        <v>12</v>
      </c>
      <c r="AE339" s="143" t="s">
        <v>1282</v>
      </c>
      <c r="AF339" s="129"/>
      <c r="AG339" s="129"/>
      <c r="AH339" s="164"/>
      <c r="AI339" s="131">
        <f t="shared" si="48"/>
        <v>12</v>
      </c>
      <c r="AJ339" s="132" t="str">
        <f t="shared" si="50"/>
        <v>TN</v>
      </c>
      <c r="AK339" s="133"/>
      <c r="AL339" s="134" t="str">
        <f t="shared" si="43"/>
        <v>TN</v>
      </c>
      <c r="AM339" s="119">
        <v>203</v>
      </c>
      <c r="AN339" s="135">
        <f t="shared" si="44"/>
        <v>1</v>
      </c>
      <c r="AO339" s="135" t="str">
        <f t="shared" si="45"/>
        <v>115</v>
      </c>
      <c r="AP339" s="135" t="str">
        <f t="shared" si="46"/>
        <v>11</v>
      </c>
      <c r="AQ339" s="135" t="str">
        <f t="shared" si="47"/>
        <v>1</v>
      </c>
      <c r="AR339" s="136"/>
      <c r="AS339" s="137">
        <v>3</v>
      </c>
      <c r="AT339" s="161"/>
      <c r="AU339" s="137"/>
    </row>
    <row r="340" spans="1:76" s="6" customFormat="1" ht="30" customHeight="1" x14ac:dyDescent="0.2">
      <c r="A340" s="43">
        <v>32</v>
      </c>
      <c r="B340" s="43">
        <v>32</v>
      </c>
      <c r="C340" s="15" t="s">
        <v>927</v>
      </c>
      <c r="D340" s="119">
        <f>IF(AND(AS340=AS339,AL340=AL339),IF(AL340="TN",IF(AS339=3,IF(D339&lt;'Phan phong'!$I$9,D339+1,1),IF(D339&lt;'Phan phong'!$I$10,D339+1,1)),IF(AS339=3,IF(D339&lt;'Phan phong'!$P$9,D339+1,1),IF(D339&lt;'Phan phong'!$P$10,D339+1,1))),1)</f>
        <v>8</v>
      </c>
      <c r="E340" s="138">
        <v>290338</v>
      </c>
      <c r="F340" s="121" t="s">
        <v>356</v>
      </c>
      <c r="G340" s="150" t="s">
        <v>357</v>
      </c>
      <c r="H340" s="163" t="s">
        <v>688</v>
      </c>
      <c r="I340" s="142"/>
      <c r="J340" s="142"/>
      <c r="K340" s="124"/>
      <c r="L340" s="124"/>
      <c r="M340" s="124"/>
      <c r="N340" s="124"/>
      <c r="O340" s="124"/>
      <c r="P340" s="124"/>
      <c r="Q340" s="142"/>
      <c r="R340" s="126"/>
      <c r="S340" s="142"/>
      <c r="T340" s="142"/>
      <c r="U340" s="124"/>
      <c r="V340" s="124"/>
      <c r="W340" s="124"/>
      <c r="X340" s="124"/>
      <c r="Y340" s="124"/>
      <c r="Z340" s="124"/>
      <c r="AA340" s="142"/>
      <c r="AB340" s="126"/>
      <c r="AC340" s="127">
        <f>SUM(I340,K340,M340,O340,Q340)</f>
        <v>0</v>
      </c>
      <c r="AD340" s="143" t="s">
        <v>16</v>
      </c>
      <c r="AE340" s="143" t="s">
        <v>162</v>
      </c>
      <c r="AF340" s="129"/>
      <c r="AG340" s="129"/>
      <c r="AH340" s="144"/>
      <c r="AI340" s="131">
        <f t="shared" si="48"/>
        <v>12</v>
      </c>
      <c r="AJ340" s="132" t="str">
        <f t="shared" si="50"/>
        <v>TN</v>
      </c>
      <c r="AK340" s="133"/>
      <c r="AL340" s="134" t="str">
        <f t="shared" si="43"/>
        <v>TN</v>
      </c>
      <c r="AM340" s="119">
        <v>291</v>
      </c>
      <c r="AN340" s="135">
        <f t="shared" si="44"/>
        <v>1</v>
      </c>
      <c r="AO340" s="135" t="str">
        <f t="shared" si="45"/>
        <v>117</v>
      </c>
      <c r="AP340" s="135" t="str">
        <f t="shared" si="46"/>
        <v>11</v>
      </c>
      <c r="AQ340" s="135" t="str">
        <f t="shared" si="47"/>
        <v>1</v>
      </c>
      <c r="AR340" s="160"/>
      <c r="AS340" s="137">
        <v>3</v>
      </c>
      <c r="AT340" s="137"/>
      <c r="AU340" s="137"/>
    </row>
    <row r="341" spans="1:76" s="6" customFormat="1" ht="30" customHeight="1" x14ac:dyDescent="0.2">
      <c r="A341" s="43">
        <v>27</v>
      </c>
      <c r="B341" s="43">
        <v>34</v>
      </c>
      <c r="C341" s="15" t="s">
        <v>999</v>
      </c>
      <c r="D341" s="119">
        <f>IF(AND(AS341=AS340,AL341=AL340),IF(AL341="TN",IF(AS340=3,IF(D340&lt;'Phan phong'!$I$9,D340+1,1),IF(D340&lt;'Phan phong'!$I$10,D340+1,1)),IF(AS340=3,IF(D340&lt;'Phan phong'!$P$9,D340+1,1),IF(D340&lt;'Phan phong'!$P$10,D340+1,1))),1)</f>
        <v>9</v>
      </c>
      <c r="E341" s="120">
        <v>290339</v>
      </c>
      <c r="F341" s="121" t="s">
        <v>445</v>
      </c>
      <c r="G341" s="150" t="s">
        <v>357</v>
      </c>
      <c r="H341" s="163" t="s">
        <v>751</v>
      </c>
      <c r="I341" s="142"/>
      <c r="J341" s="142"/>
      <c r="K341" s="124"/>
      <c r="L341" s="124"/>
      <c r="M341" s="124"/>
      <c r="N341" s="124"/>
      <c r="O341" s="124"/>
      <c r="P341" s="124"/>
      <c r="Q341" s="142"/>
      <c r="R341" s="126"/>
      <c r="S341" s="142"/>
      <c r="T341" s="142"/>
      <c r="U341" s="124"/>
      <c r="V341" s="124"/>
      <c r="W341" s="124"/>
      <c r="X341" s="124"/>
      <c r="Y341" s="124"/>
      <c r="Z341" s="124"/>
      <c r="AA341" s="142"/>
      <c r="AB341" s="126"/>
      <c r="AC341" s="127">
        <f>SUM(I341,K341,M341,O341,Q341)</f>
        <v>0</v>
      </c>
      <c r="AD341" s="143" t="s">
        <v>11</v>
      </c>
      <c r="AE341" s="143" t="s">
        <v>304</v>
      </c>
      <c r="AF341" s="129"/>
      <c r="AG341" s="129"/>
      <c r="AH341" s="164"/>
      <c r="AI341" s="131">
        <f t="shared" si="48"/>
        <v>12</v>
      </c>
      <c r="AJ341" s="132" t="str">
        <f t="shared" si="50"/>
        <v>TN</v>
      </c>
      <c r="AK341" s="133"/>
      <c r="AL341" s="134" t="str">
        <f t="shared" si="43"/>
        <v>TN</v>
      </c>
      <c r="AM341" s="119">
        <v>78</v>
      </c>
      <c r="AN341" s="135">
        <f t="shared" si="44"/>
        <v>1</v>
      </c>
      <c r="AO341" s="135" t="str">
        <f t="shared" si="45"/>
        <v>112</v>
      </c>
      <c r="AP341" s="135" t="str">
        <f t="shared" si="46"/>
        <v>11</v>
      </c>
      <c r="AQ341" s="135" t="str">
        <f t="shared" si="47"/>
        <v>1</v>
      </c>
      <c r="AR341" s="146"/>
      <c r="AS341" s="137">
        <v>3</v>
      </c>
      <c r="AT341" s="137"/>
      <c r="AU341" s="137"/>
    </row>
    <row r="342" spans="1:76" s="6" customFormat="1" ht="30" customHeight="1" x14ac:dyDescent="0.25">
      <c r="A342" s="42">
        <v>36</v>
      </c>
      <c r="B342" s="43">
        <v>38</v>
      </c>
      <c r="C342" s="50" t="s">
        <v>1564</v>
      </c>
      <c r="D342" s="119">
        <f>IF(AND(AS342=AS341,AL342=AL341),IF(AL342="TN",IF(AS341=3,IF(D341&lt;'Phan phong'!$I$9,D341+1,1),IF(D341&lt;'Phan phong'!$I$10,D341+1,1)),IF(AS341=3,IF(D341&lt;'Phan phong'!$P$9,D341+1,1),IF(D341&lt;'Phan phong'!$P$10,D341+1,1))),1)</f>
        <v>10</v>
      </c>
      <c r="E342" s="138">
        <v>290340</v>
      </c>
      <c r="F342" s="121" t="s">
        <v>404</v>
      </c>
      <c r="G342" s="150" t="s">
        <v>357</v>
      </c>
      <c r="H342" s="151" t="s">
        <v>901</v>
      </c>
      <c r="I342" s="142"/>
      <c r="J342" s="142"/>
      <c r="K342" s="124"/>
      <c r="L342" s="124"/>
      <c r="M342" s="124"/>
      <c r="N342" s="124"/>
      <c r="O342" s="124"/>
      <c r="P342" s="124"/>
      <c r="Q342" s="142"/>
      <c r="R342" s="126"/>
      <c r="S342" s="142"/>
      <c r="T342" s="142"/>
      <c r="U342" s="124"/>
      <c r="V342" s="124"/>
      <c r="W342" s="124"/>
      <c r="X342" s="124"/>
      <c r="Y342" s="124"/>
      <c r="Z342" s="124"/>
      <c r="AA342" s="142"/>
      <c r="AB342" s="126"/>
      <c r="AC342" s="127">
        <f>SUM(I342,K342,M342,O342)</f>
        <v>0</v>
      </c>
      <c r="AD342" s="128" t="s">
        <v>1</v>
      </c>
      <c r="AE342" s="128" t="s">
        <v>163</v>
      </c>
      <c r="AF342" s="129"/>
      <c r="AG342" s="129"/>
      <c r="AH342" s="171"/>
      <c r="AI342" s="131">
        <f t="shared" si="48"/>
        <v>12</v>
      </c>
      <c r="AJ342" s="132" t="str">
        <f t="shared" si="50"/>
        <v>TN</v>
      </c>
      <c r="AK342" s="133"/>
      <c r="AL342" s="134" t="str">
        <f t="shared" si="43"/>
        <v>TN</v>
      </c>
      <c r="AM342" s="119">
        <v>714</v>
      </c>
      <c r="AN342" s="135">
        <f t="shared" si="44"/>
        <v>0</v>
      </c>
      <c r="AO342" s="135" t="str">
        <f t="shared" si="45"/>
        <v>101</v>
      </c>
      <c r="AP342" s="135" t="str">
        <f t="shared" si="46"/>
        <v>10</v>
      </c>
      <c r="AQ342" s="135" t="str">
        <f t="shared" si="47"/>
        <v>0</v>
      </c>
      <c r="AR342" s="136"/>
      <c r="AS342" s="137">
        <v>3</v>
      </c>
      <c r="AT342" s="145"/>
      <c r="AU342" s="145"/>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row>
    <row r="343" spans="1:76" s="6" customFormat="1" ht="30" customHeight="1" x14ac:dyDescent="0.25">
      <c r="A343" s="43">
        <v>15</v>
      </c>
      <c r="B343" s="44">
        <v>17</v>
      </c>
      <c r="C343" s="50"/>
      <c r="D343" s="119">
        <f>IF(AND(AS343=AS342,AL343=AL342),IF(AL343="TN",IF(AS342=3,IF(D342&lt;'Phan phong'!$I$9,D342+1,1),IF(D342&lt;'Phan phong'!$I$10,D342+1,1)),IF(AS342=3,IF(D342&lt;'Phan phong'!$P$9,D342+1,1),IF(D342&lt;'Phan phong'!$P$10,D342+1,1))),1)</f>
        <v>11</v>
      </c>
      <c r="E343" s="120">
        <v>290341</v>
      </c>
      <c r="F343" s="121" t="s">
        <v>658</v>
      </c>
      <c r="G343" s="122" t="s">
        <v>357</v>
      </c>
      <c r="H343" s="123">
        <v>37068</v>
      </c>
      <c r="I343" s="124"/>
      <c r="J343" s="124"/>
      <c r="K343" s="124"/>
      <c r="L343" s="124"/>
      <c r="M343" s="124"/>
      <c r="N343" s="124"/>
      <c r="O343" s="124"/>
      <c r="P343" s="124"/>
      <c r="Q343" s="125"/>
      <c r="R343" s="126"/>
      <c r="S343" s="124"/>
      <c r="T343" s="124"/>
      <c r="U343" s="124"/>
      <c r="V343" s="124"/>
      <c r="W343" s="124"/>
      <c r="X343" s="124"/>
      <c r="Y343" s="124"/>
      <c r="Z343" s="124"/>
      <c r="AA343" s="125"/>
      <c r="AB343" s="126"/>
      <c r="AC343" s="127">
        <f>SUM(I343,K343,M343,O343)</f>
        <v>0</v>
      </c>
      <c r="AD343" s="128" t="s">
        <v>8</v>
      </c>
      <c r="AE343" s="128" t="s">
        <v>163</v>
      </c>
      <c r="AF343" s="129"/>
      <c r="AG343" s="129"/>
      <c r="AH343" s="130"/>
      <c r="AI343" s="131">
        <f t="shared" si="48"/>
        <v>12</v>
      </c>
      <c r="AJ343" s="132" t="str">
        <f t="shared" si="50"/>
        <v>TN</v>
      </c>
      <c r="AK343" s="133"/>
      <c r="AL343" s="134" t="str">
        <f t="shared" si="43"/>
        <v>TN</v>
      </c>
      <c r="AM343" s="119">
        <v>1026</v>
      </c>
      <c r="AN343" s="135">
        <f t="shared" si="44"/>
        <v>0</v>
      </c>
      <c r="AO343" s="135" t="str">
        <f t="shared" si="45"/>
        <v>107</v>
      </c>
      <c r="AP343" s="135" t="str">
        <f t="shared" si="46"/>
        <v>10</v>
      </c>
      <c r="AQ343" s="135" t="str">
        <f t="shared" si="47"/>
        <v>0</v>
      </c>
      <c r="AR343" s="180"/>
      <c r="AS343" s="137">
        <v>3</v>
      </c>
      <c r="AT343" s="137"/>
      <c r="AU343" s="161"/>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row>
    <row r="344" spans="1:76" s="6" customFormat="1" ht="30" customHeight="1" x14ac:dyDescent="0.25">
      <c r="A344" s="43">
        <v>33</v>
      </c>
      <c r="B344" s="43">
        <v>40</v>
      </c>
      <c r="C344" s="15"/>
      <c r="D344" s="119">
        <f>IF(AND(AS344=AS343,AL344=AL343),IF(AL344="TN",IF(AS343=3,IF(D343&lt;'Phan phong'!$I$9,D343+1,1),IF(D343&lt;'Phan phong'!$I$10,D343+1,1)),IF(AS343=3,IF(D343&lt;'Phan phong'!$P$9,D343+1,1),IF(D343&lt;'Phan phong'!$P$10,D343+1,1))),1)</f>
        <v>12</v>
      </c>
      <c r="E344" s="138">
        <v>290342</v>
      </c>
      <c r="F344" s="121" t="s">
        <v>445</v>
      </c>
      <c r="G344" s="150" t="s">
        <v>417</v>
      </c>
      <c r="H344" s="163" t="s">
        <v>1499</v>
      </c>
      <c r="I344" s="142"/>
      <c r="J344" s="142"/>
      <c r="K344" s="124"/>
      <c r="L344" s="124"/>
      <c r="M344" s="124"/>
      <c r="N344" s="124"/>
      <c r="O344" s="124"/>
      <c r="P344" s="124"/>
      <c r="Q344" s="142"/>
      <c r="R344" s="152"/>
      <c r="S344" s="142"/>
      <c r="T344" s="142"/>
      <c r="U344" s="124"/>
      <c r="V344" s="124"/>
      <c r="W344" s="124"/>
      <c r="X344" s="124"/>
      <c r="Y344" s="124"/>
      <c r="Z344" s="124"/>
      <c r="AA344" s="142"/>
      <c r="AB344" s="152"/>
      <c r="AC344" s="127">
        <f>SUM(I344,K344,M344,O344,Q344)</f>
        <v>0</v>
      </c>
      <c r="AD344" s="143" t="s">
        <v>13</v>
      </c>
      <c r="AE344" s="143" t="s">
        <v>1559</v>
      </c>
      <c r="AF344" s="129"/>
      <c r="AG344" s="129"/>
      <c r="AH344" s="144"/>
      <c r="AI344" s="131">
        <f t="shared" si="48"/>
        <v>12</v>
      </c>
      <c r="AJ344" s="132" t="str">
        <f t="shared" si="50"/>
        <v>TN</v>
      </c>
      <c r="AK344" s="133"/>
      <c r="AL344" s="134" t="str">
        <f t="shared" si="43"/>
        <v>TN</v>
      </c>
      <c r="AM344" s="119">
        <v>122</v>
      </c>
      <c r="AN344" s="135">
        <f t="shared" si="44"/>
        <v>1</v>
      </c>
      <c r="AO344" s="135" t="str">
        <f t="shared" si="45"/>
        <v>113</v>
      </c>
      <c r="AP344" s="135" t="str">
        <f t="shared" si="46"/>
        <v>11</v>
      </c>
      <c r="AQ344" s="135" t="str">
        <f t="shared" si="47"/>
        <v>1</v>
      </c>
      <c r="AR344" s="136"/>
      <c r="AS344" s="137">
        <v>3</v>
      </c>
      <c r="AT344" s="161"/>
      <c r="AU344" s="137"/>
    </row>
    <row r="345" spans="1:76" s="6" customFormat="1" ht="30" customHeight="1" x14ac:dyDescent="0.25">
      <c r="A345" s="43">
        <v>37</v>
      </c>
      <c r="B345" s="44">
        <v>17</v>
      </c>
      <c r="C345" s="50" t="s">
        <v>1910</v>
      </c>
      <c r="D345" s="119">
        <f>IF(AND(AS345=AS344,AL345=AL344),IF(AL345="TN",IF(AS344=3,IF(D344&lt;'Phan phong'!$I$9,D344+1,1),IF(D344&lt;'Phan phong'!$I$10,D344+1,1)),IF(AS344=3,IF(D344&lt;'Phan phong'!$P$9,D344+1,1),IF(D344&lt;'Phan phong'!$P$10,D344+1,1))),1)</f>
        <v>13</v>
      </c>
      <c r="E345" s="120">
        <v>290343</v>
      </c>
      <c r="F345" s="121" t="s">
        <v>384</v>
      </c>
      <c r="G345" s="122" t="s">
        <v>417</v>
      </c>
      <c r="H345" s="123">
        <v>37040</v>
      </c>
      <c r="I345" s="124"/>
      <c r="J345" s="124"/>
      <c r="K345" s="124"/>
      <c r="L345" s="124"/>
      <c r="M345" s="124"/>
      <c r="N345" s="124"/>
      <c r="O345" s="124"/>
      <c r="P345" s="124"/>
      <c r="Q345" s="125"/>
      <c r="R345" s="126"/>
      <c r="S345" s="124"/>
      <c r="T345" s="124"/>
      <c r="U345" s="124"/>
      <c r="V345" s="124"/>
      <c r="W345" s="124"/>
      <c r="X345" s="124"/>
      <c r="Y345" s="124"/>
      <c r="Z345" s="124"/>
      <c r="AA345" s="125"/>
      <c r="AB345" s="126"/>
      <c r="AC345" s="127">
        <f>SUM(I345,K345,M345,O345)</f>
        <v>0</v>
      </c>
      <c r="AD345" s="128" t="s">
        <v>9</v>
      </c>
      <c r="AE345" s="128" t="s">
        <v>272</v>
      </c>
      <c r="AF345" s="129"/>
      <c r="AG345" s="129"/>
      <c r="AH345" s="130"/>
      <c r="AI345" s="131">
        <f t="shared" si="48"/>
        <v>12</v>
      </c>
      <c r="AJ345" s="132" t="str">
        <f t="shared" si="50"/>
        <v>XH</v>
      </c>
      <c r="AK345" s="133" t="s">
        <v>163</v>
      </c>
      <c r="AL345" s="134" t="str">
        <f t="shared" si="43"/>
        <v>TN</v>
      </c>
      <c r="AM345" s="119">
        <v>1066</v>
      </c>
      <c r="AN345" s="135">
        <f t="shared" si="44"/>
        <v>0</v>
      </c>
      <c r="AO345" s="135" t="str">
        <f t="shared" si="45"/>
        <v>108</v>
      </c>
      <c r="AP345" s="135" t="str">
        <f t="shared" si="46"/>
        <v>10</v>
      </c>
      <c r="AQ345" s="135" t="str">
        <f t="shared" si="47"/>
        <v>0</v>
      </c>
      <c r="AR345" s="136"/>
      <c r="AS345" s="137">
        <v>3</v>
      </c>
      <c r="AT345" s="137"/>
      <c r="AU345" s="161"/>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row>
    <row r="346" spans="1:76" s="6" customFormat="1" ht="30" customHeight="1" x14ac:dyDescent="0.25">
      <c r="A346" s="43">
        <v>37</v>
      </c>
      <c r="B346" s="43">
        <v>19</v>
      </c>
      <c r="C346" s="15" t="s">
        <v>966</v>
      </c>
      <c r="D346" s="119">
        <f>IF(AND(AS346=AS345,AL346=AL345),IF(AL346="TN",IF(AS345=3,IF(D345&lt;'Phan phong'!$I$9,D345+1,1),IF(D345&lt;'Phan phong'!$I$10,D345+1,1)),IF(AS345=3,IF(D345&lt;'Phan phong'!$P$9,D345+1,1),IF(D345&lt;'Phan phong'!$P$10,D345+1,1))),1)</f>
        <v>14</v>
      </c>
      <c r="E346" s="138">
        <v>290344</v>
      </c>
      <c r="F346" s="121" t="s">
        <v>409</v>
      </c>
      <c r="G346" s="150" t="s">
        <v>417</v>
      </c>
      <c r="H346" s="163" t="s">
        <v>724</v>
      </c>
      <c r="I346" s="142"/>
      <c r="J346" s="142"/>
      <c r="K346" s="124"/>
      <c r="L346" s="124"/>
      <c r="M346" s="124"/>
      <c r="N346" s="124"/>
      <c r="O346" s="124"/>
      <c r="P346" s="124"/>
      <c r="Q346" s="142"/>
      <c r="R346" s="152"/>
      <c r="S346" s="142"/>
      <c r="T346" s="142"/>
      <c r="U346" s="124"/>
      <c r="V346" s="124"/>
      <c r="W346" s="124"/>
      <c r="X346" s="124"/>
      <c r="Y346" s="124"/>
      <c r="Z346" s="124"/>
      <c r="AA346" s="142"/>
      <c r="AB346" s="152"/>
      <c r="AC346" s="127">
        <f>SUM(I346,K346,M346,O346,Q346)</f>
        <v>0</v>
      </c>
      <c r="AD346" s="143" t="s">
        <v>13</v>
      </c>
      <c r="AE346" s="143" t="s">
        <v>304</v>
      </c>
      <c r="AF346" s="129"/>
      <c r="AG346" s="129"/>
      <c r="AH346" s="153"/>
      <c r="AI346" s="131">
        <f t="shared" si="48"/>
        <v>12</v>
      </c>
      <c r="AJ346" s="132" t="str">
        <f t="shared" si="50"/>
        <v>TN</v>
      </c>
      <c r="AK346" s="154"/>
      <c r="AL346" s="134" t="str">
        <f t="shared" si="43"/>
        <v>TN</v>
      </c>
      <c r="AM346" s="119">
        <v>121</v>
      </c>
      <c r="AN346" s="135">
        <f t="shared" si="44"/>
        <v>1</v>
      </c>
      <c r="AO346" s="135" t="str">
        <f t="shared" si="45"/>
        <v>113</v>
      </c>
      <c r="AP346" s="135" t="str">
        <f t="shared" si="46"/>
        <v>11</v>
      </c>
      <c r="AQ346" s="135" t="str">
        <f t="shared" si="47"/>
        <v>1</v>
      </c>
      <c r="AR346" s="155"/>
      <c r="AS346" s="137">
        <v>3</v>
      </c>
      <c r="AT346" s="156"/>
      <c r="AU346" s="145"/>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row>
    <row r="347" spans="1:76" s="6" customFormat="1" ht="30" customHeight="1" x14ac:dyDescent="0.25">
      <c r="A347" s="43">
        <v>9</v>
      </c>
      <c r="B347" s="44">
        <v>28</v>
      </c>
      <c r="C347" s="50" t="s">
        <v>1923</v>
      </c>
      <c r="D347" s="119">
        <f>IF(AND(AS347=AS346,AL347=AL346),IF(AL347="TN",IF(AS346=3,IF(D346&lt;'Phan phong'!$I$9,D346+1,1),IF(D346&lt;'Phan phong'!$I$10,D346+1,1)),IF(AS346=3,IF(D346&lt;'Phan phong'!$P$9,D346+1,1),IF(D346&lt;'Phan phong'!$P$10,D346+1,1))),1)</f>
        <v>15</v>
      </c>
      <c r="E347" s="120">
        <v>290345</v>
      </c>
      <c r="F347" s="121" t="s">
        <v>2091</v>
      </c>
      <c r="G347" s="122" t="s">
        <v>417</v>
      </c>
      <c r="H347" s="123">
        <v>36907</v>
      </c>
      <c r="I347" s="124"/>
      <c r="J347" s="124"/>
      <c r="K347" s="124"/>
      <c r="L347" s="124"/>
      <c r="M347" s="124"/>
      <c r="N347" s="124"/>
      <c r="O347" s="124"/>
      <c r="P347" s="124"/>
      <c r="Q347" s="125"/>
      <c r="R347" s="126"/>
      <c r="S347" s="124"/>
      <c r="T347" s="124"/>
      <c r="U347" s="124"/>
      <c r="V347" s="124"/>
      <c r="W347" s="124"/>
      <c r="X347" s="124"/>
      <c r="Y347" s="124"/>
      <c r="Z347" s="124"/>
      <c r="AA347" s="125"/>
      <c r="AB347" s="126"/>
      <c r="AC347" s="127">
        <f>SUM(I347,K347,M347,O347)</f>
        <v>0</v>
      </c>
      <c r="AD347" s="128" t="s">
        <v>164</v>
      </c>
      <c r="AE347" s="128" t="s">
        <v>163</v>
      </c>
      <c r="AF347" s="129"/>
      <c r="AG347" s="129"/>
      <c r="AH347" s="130"/>
      <c r="AI347" s="131">
        <f t="shared" si="48"/>
        <v>12</v>
      </c>
      <c r="AJ347" s="132" t="str">
        <f t="shared" si="50"/>
        <v>TN</v>
      </c>
      <c r="AK347" s="133"/>
      <c r="AL347" s="134" t="str">
        <f t="shared" si="43"/>
        <v>TN</v>
      </c>
      <c r="AM347" s="119">
        <v>1081</v>
      </c>
      <c r="AN347" s="135">
        <f t="shared" si="44"/>
        <v>0</v>
      </c>
      <c r="AO347" s="135" t="str">
        <f t="shared" si="45"/>
        <v>109</v>
      </c>
      <c r="AP347" s="135" t="str">
        <f t="shared" si="46"/>
        <v>10</v>
      </c>
      <c r="AQ347" s="135" t="str">
        <f t="shared" si="47"/>
        <v>0</v>
      </c>
      <c r="AR347" s="136"/>
      <c r="AS347" s="137">
        <v>3</v>
      </c>
      <c r="AT347" s="137"/>
      <c r="AU347" s="161"/>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row>
    <row r="348" spans="1:76" s="6" customFormat="1" ht="30" customHeight="1" x14ac:dyDescent="0.25">
      <c r="A348" s="44">
        <v>10</v>
      </c>
      <c r="B348" s="44">
        <v>33</v>
      </c>
      <c r="C348" s="50" t="s">
        <v>1759</v>
      </c>
      <c r="D348" s="119">
        <f>IF(AND(AS348=AS347,AL348=AL347),IF(AL348="TN",IF(AS347=3,IF(D347&lt;'Phan phong'!$I$9,D347+1,1),IF(D347&lt;'Phan phong'!$I$10,D347+1,1)),IF(AS347=3,IF(D347&lt;'Phan phong'!$P$9,D347+1,1),IF(D347&lt;'Phan phong'!$P$10,D347+1,1))),1)</f>
        <v>16</v>
      </c>
      <c r="E348" s="138">
        <v>290346</v>
      </c>
      <c r="F348" s="121" t="s">
        <v>531</v>
      </c>
      <c r="G348" s="122" t="s">
        <v>417</v>
      </c>
      <c r="H348" s="174">
        <v>37106</v>
      </c>
      <c r="I348" s="124"/>
      <c r="J348" s="124"/>
      <c r="K348" s="124"/>
      <c r="L348" s="124"/>
      <c r="M348" s="124"/>
      <c r="N348" s="124"/>
      <c r="O348" s="124"/>
      <c r="P348" s="124"/>
      <c r="Q348" s="125"/>
      <c r="R348" s="126"/>
      <c r="S348" s="124"/>
      <c r="T348" s="124"/>
      <c r="U348" s="124"/>
      <c r="V348" s="124"/>
      <c r="W348" s="124"/>
      <c r="X348" s="124"/>
      <c r="Y348" s="124"/>
      <c r="Z348" s="124"/>
      <c r="AA348" s="125"/>
      <c r="AB348" s="126"/>
      <c r="AC348" s="127">
        <f>SUM(I348,K348,M348,O348,Q348)</f>
        <v>0</v>
      </c>
      <c r="AD348" s="128" t="s">
        <v>5</v>
      </c>
      <c r="AE348" s="128" t="s">
        <v>163</v>
      </c>
      <c r="AF348" s="129"/>
      <c r="AG348" s="129"/>
      <c r="AH348" s="165"/>
      <c r="AI348" s="131">
        <f t="shared" si="48"/>
        <v>12</v>
      </c>
      <c r="AJ348" s="132" t="str">
        <f t="shared" si="50"/>
        <v>TN</v>
      </c>
      <c r="AK348" s="133"/>
      <c r="AL348" s="134" t="str">
        <f t="shared" si="43"/>
        <v>TN</v>
      </c>
      <c r="AM348" s="119">
        <v>909</v>
      </c>
      <c r="AN348" s="135">
        <f t="shared" si="44"/>
        <v>0</v>
      </c>
      <c r="AO348" s="135" t="str">
        <f t="shared" si="45"/>
        <v>105</v>
      </c>
      <c r="AP348" s="135" t="str">
        <f t="shared" si="46"/>
        <v>10</v>
      </c>
      <c r="AQ348" s="135" t="str">
        <f t="shared" si="47"/>
        <v>0</v>
      </c>
      <c r="AR348" s="136"/>
      <c r="AS348" s="137">
        <v>3</v>
      </c>
      <c r="AT348" s="162"/>
      <c r="AU348" s="161"/>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row>
    <row r="349" spans="1:76" s="6" customFormat="1" ht="30" customHeight="1" x14ac:dyDescent="0.2">
      <c r="A349" s="43">
        <v>28</v>
      </c>
      <c r="B349" s="43">
        <v>29</v>
      </c>
      <c r="C349" s="15" t="s">
        <v>1096</v>
      </c>
      <c r="D349" s="119">
        <f>IF(AND(AS349=AS348,AL349=AL348),IF(AL349="TN",IF(AS348=3,IF(D348&lt;'Phan phong'!$I$9,D348+1,1),IF(D348&lt;'Phan phong'!$I$10,D348+1,1)),IF(AS348=3,IF(D348&lt;'Phan phong'!$P$9,D348+1,1),IF(D348&lt;'Phan phong'!$P$10,D348+1,1))),1)</f>
        <v>17</v>
      </c>
      <c r="E349" s="120">
        <v>290347</v>
      </c>
      <c r="F349" s="121" t="s">
        <v>531</v>
      </c>
      <c r="G349" s="150" t="s">
        <v>417</v>
      </c>
      <c r="H349" s="163" t="s">
        <v>777</v>
      </c>
      <c r="I349" s="142"/>
      <c r="J349" s="142"/>
      <c r="K349" s="124"/>
      <c r="L349" s="124"/>
      <c r="M349" s="124"/>
      <c r="N349" s="124"/>
      <c r="O349" s="124"/>
      <c r="P349" s="124"/>
      <c r="Q349" s="142"/>
      <c r="R349" s="126"/>
      <c r="S349" s="142"/>
      <c r="T349" s="142"/>
      <c r="U349" s="124"/>
      <c r="V349" s="124"/>
      <c r="W349" s="124"/>
      <c r="X349" s="124"/>
      <c r="Y349" s="124"/>
      <c r="Z349" s="124"/>
      <c r="AA349" s="142"/>
      <c r="AB349" s="126"/>
      <c r="AC349" s="127">
        <f>SUM(I349,K349,M349,O349,Q349)</f>
        <v>0</v>
      </c>
      <c r="AD349" s="143" t="s">
        <v>11</v>
      </c>
      <c r="AE349" s="143" t="s">
        <v>1559</v>
      </c>
      <c r="AF349" s="129"/>
      <c r="AG349" s="129"/>
      <c r="AH349" s="144"/>
      <c r="AI349" s="131">
        <f t="shared" si="48"/>
        <v>12</v>
      </c>
      <c r="AJ349" s="132" t="str">
        <f t="shared" si="50"/>
        <v>TN</v>
      </c>
      <c r="AK349" s="133"/>
      <c r="AL349" s="134" t="str">
        <f t="shared" si="43"/>
        <v>TN</v>
      </c>
      <c r="AM349" s="119">
        <v>79</v>
      </c>
      <c r="AN349" s="135">
        <f t="shared" si="44"/>
        <v>1</v>
      </c>
      <c r="AO349" s="135" t="str">
        <f t="shared" si="45"/>
        <v>112</v>
      </c>
      <c r="AP349" s="135" t="str">
        <f t="shared" si="46"/>
        <v>11</v>
      </c>
      <c r="AQ349" s="135" t="str">
        <f t="shared" si="47"/>
        <v>1</v>
      </c>
      <c r="AR349" s="146"/>
      <c r="AS349" s="137">
        <v>3</v>
      </c>
      <c r="AT349" s="137"/>
      <c r="AU349" s="137"/>
    </row>
    <row r="350" spans="1:76" s="6" customFormat="1" ht="23.25" customHeight="1" x14ac:dyDescent="0.2">
      <c r="A350" s="43">
        <v>15</v>
      </c>
      <c r="B350" s="43">
        <v>15</v>
      </c>
      <c r="C350" s="15" t="s">
        <v>977</v>
      </c>
      <c r="D350" s="119">
        <f>IF(AND(AS350=AS349,AL350=AL349),IF(AL350="TN",IF(AS349=3,IF(D349&lt;'Phan phong'!$I$9,D349+1,1),IF(D349&lt;'Phan phong'!$I$10,D349+1,1)),IF(AS349=3,IF(D349&lt;'Phan phong'!$P$9,D349+1,1),IF(D349&lt;'Phan phong'!$P$10,D349+1,1))),1)</f>
        <v>18</v>
      </c>
      <c r="E350" s="138">
        <v>290348</v>
      </c>
      <c r="F350" s="121" t="s">
        <v>429</v>
      </c>
      <c r="G350" s="150" t="s">
        <v>417</v>
      </c>
      <c r="H350" s="163" t="s">
        <v>733</v>
      </c>
      <c r="I350" s="142"/>
      <c r="J350" s="142"/>
      <c r="K350" s="124"/>
      <c r="L350" s="124"/>
      <c r="M350" s="124"/>
      <c r="N350" s="124"/>
      <c r="O350" s="124"/>
      <c r="P350" s="124"/>
      <c r="Q350" s="142"/>
      <c r="R350" s="147"/>
      <c r="S350" s="142"/>
      <c r="T350" s="142"/>
      <c r="U350" s="124"/>
      <c r="V350" s="124"/>
      <c r="W350" s="124"/>
      <c r="X350" s="124"/>
      <c r="Y350" s="124"/>
      <c r="Z350" s="124"/>
      <c r="AA350" s="142"/>
      <c r="AB350" s="147"/>
      <c r="AC350" s="127">
        <f>SUM(I350,K350,M350,O350,Q350)</f>
        <v>0</v>
      </c>
      <c r="AD350" s="143" t="s">
        <v>15</v>
      </c>
      <c r="AE350" s="143" t="s">
        <v>166</v>
      </c>
      <c r="AF350" s="129"/>
      <c r="AG350" s="129"/>
      <c r="AH350" s="144"/>
      <c r="AI350" s="131">
        <f t="shared" si="48"/>
        <v>12</v>
      </c>
      <c r="AJ350" s="132" t="str">
        <f t="shared" si="50"/>
        <v>TN</v>
      </c>
      <c r="AK350" s="133"/>
      <c r="AL350" s="134" t="str">
        <f t="shared" si="43"/>
        <v>TN</v>
      </c>
      <c r="AM350" s="119">
        <v>248</v>
      </c>
      <c r="AN350" s="135">
        <f t="shared" si="44"/>
        <v>1</v>
      </c>
      <c r="AO350" s="135" t="str">
        <f t="shared" si="45"/>
        <v>116</v>
      </c>
      <c r="AP350" s="135" t="str">
        <f t="shared" si="46"/>
        <v>11</v>
      </c>
      <c r="AQ350" s="135" t="str">
        <f t="shared" si="47"/>
        <v>1</v>
      </c>
      <c r="AR350" s="148"/>
      <c r="AS350" s="137">
        <v>3</v>
      </c>
      <c r="AT350" s="149"/>
      <c r="AU350" s="149"/>
      <c r="AV350" s="21"/>
      <c r="AW350" s="21"/>
      <c r="AX350" s="21"/>
      <c r="AY350" s="21"/>
      <c r="AZ350" s="21"/>
      <c r="BA350" s="21"/>
      <c r="BB350" s="21"/>
      <c r="BC350" s="21"/>
      <c r="BD350" s="21"/>
      <c r="BE350" s="21"/>
      <c r="BF350" s="21"/>
      <c r="BG350" s="21"/>
      <c r="BH350" s="21"/>
      <c r="BI350" s="21"/>
      <c r="BJ350" s="21"/>
      <c r="BK350" s="21"/>
      <c r="BL350" s="21"/>
      <c r="BM350" s="21"/>
      <c r="BN350" s="21"/>
      <c r="BO350" s="21"/>
      <c r="BP350" s="21"/>
      <c r="BQ350" s="21"/>
      <c r="BR350" s="21"/>
      <c r="BS350" s="21"/>
      <c r="BT350" s="21"/>
      <c r="BU350" s="21"/>
      <c r="BV350" s="21"/>
      <c r="BW350" s="21"/>
      <c r="BX350" s="21"/>
    </row>
    <row r="351" spans="1:76" s="6" customFormat="1" ht="23.25" customHeight="1" x14ac:dyDescent="0.25">
      <c r="A351" s="43">
        <v>6</v>
      </c>
      <c r="B351" s="44">
        <v>36</v>
      </c>
      <c r="C351" s="50" t="s">
        <v>1831</v>
      </c>
      <c r="D351" s="119">
        <f>IF(AND(AS351=AS350,AL351=AL350),IF(AL351="TN",IF(AS350=3,IF(D350&lt;'Phan phong'!$I$9,D350+1,1),IF(D350&lt;'Phan phong'!$I$10,D350+1,1)),IF(AS350=3,IF(D350&lt;'Phan phong'!$P$9,D350+1,1),IF(D350&lt;'Phan phong'!$P$10,D350+1,1))),1)</f>
        <v>19</v>
      </c>
      <c r="E351" s="120">
        <v>290349</v>
      </c>
      <c r="F351" s="121" t="s">
        <v>2059</v>
      </c>
      <c r="G351" s="122" t="s">
        <v>349</v>
      </c>
      <c r="H351" s="123">
        <v>36917</v>
      </c>
      <c r="I351" s="124"/>
      <c r="J351" s="124"/>
      <c r="K351" s="124"/>
      <c r="L351" s="124"/>
      <c r="M351" s="124"/>
      <c r="N351" s="124"/>
      <c r="O351" s="124"/>
      <c r="P351" s="124"/>
      <c r="Q351" s="125"/>
      <c r="R351" s="126"/>
      <c r="S351" s="124"/>
      <c r="T351" s="124"/>
      <c r="U351" s="124"/>
      <c r="V351" s="124"/>
      <c r="W351" s="124"/>
      <c r="X351" s="124"/>
      <c r="Y351" s="124"/>
      <c r="Z351" s="124"/>
      <c r="AA351" s="125"/>
      <c r="AB351" s="126"/>
      <c r="AC351" s="127">
        <f>SUM(I351,K351,M351,O351)</f>
        <v>0</v>
      </c>
      <c r="AD351" s="128" t="s">
        <v>8</v>
      </c>
      <c r="AE351" s="128" t="s">
        <v>163</v>
      </c>
      <c r="AF351" s="129"/>
      <c r="AG351" s="129"/>
      <c r="AH351" s="130"/>
      <c r="AI351" s="131">
        <f t="shared" si="48"/>
        <v>12</v>
      </c>
      <c r="AJ351" s="132" t="str">
        <f t="shared" si="50"/>
        <v>TN</v>
      </c>
      <c r="AK351" s="133"/>
      <c r="AL351" s="134" t="str">
        <f t="shared" si="43"/>
        <v>TN</v>
      </c>
      <c r="AM351" s="119">
        <v>985</v>
      </c>
      <c r="AN351" s="135">
        <f t="shared" si="44"/>
        <v>0</v>
      </c>
      <c r="AO351" s="135" t="str">
        <f t="shared" si="45"/>
        <v>107</v>
      </c>
      <c r="AP351" s="135" t="str">
        <f t="shared" si="46"/>
        <v>10</v>
      </c>
      <c r="AQ351" s="135" t="str">
        <f t="shared" si="47"/>
        <v>0</v>
      </c>
      <c r="AR351" s="136"/>
      <c r="AS351" s="137">
        <v>3</v>
      </c>
      <c r="AT351" s="137"/>
      <c r="AU351" s="161"/>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row>
    <row r="352" spans="1:76" s="6" customFormat="1" ht="23.25" customHeight="1" x14ac:dyDescent="0.2">
      <c r="A352" s="43">
        <v>29</v>
      </c>
      <c r="B352" s="43">
        <v>29</v>
      </c>
      <c r="C352" s="15" t="s">
        <v>922</v>
      </c>
      <c r="D352" s="119">
        <f>IF(AND(AS352=AS351,AL352=AL351),IF(AL352="TN",IF(AS351=3,IF(D351&lt;'Phan phong'!$I$9,D351+1,1),IF(D351&lt;'Phan phong'!$I$10,D351+1,1)),IF(AS351=3,IF(D351&lt;'Phan phong'!$P$9,D351+1,1),IF(D351&lt;'Phan phong'!$P$10,D351+1,1))),1)</f>
        <v>20</v>
      </c>
      <c r="E352" s="138">
        <v>290350</v>
      </c>
      <c r="F352" s="121" t="s">
        <v>348</v>
      </c>
      <c r="G352" s="150" t="s">
        <v>349</v>
      </c>
      <c r="H352" s="163" t="s">
        <v>683</v>
      </c>
      <c r="I352" s="142"/>
      <c r="J352" s="142"/>
      <c r="K352" s="124"/>
      <c r="L352" s="124"/>
      <c r="M352" s="124"/>
      <c r="N352" s="124"/>
      <c r="O352" s="124"/>
      <c r="P352" s="124"/>
      <c r="Q352" s="142"/>
      <c r="R352" s="126"/>
      <c r="S352" s="142"/>
      <c r="T352" s="142"/>
      <c r="U352" s="124"/>
      <c r="V352" s="124"/>
      <c r="W352" s="124"/>
      <c r="X352" s="124"/>
      <c r="Y352" s="124"/>
      <c r="Z352" s="124"/>
      <c r="AA352" s="142"/>
      <c r="AB352" s="126"/>
      <c r="AC352" s="127">
        <f>SUM(I352,K352,M352,O352,Q352)</f>
        <v>0</v>
      </c>
      <c r="AD352" s="143" t="s">
        <v>15</v>
      </c>
      <c r="AE352" s="143" t="s">
        <v>166</v>
      </c>
      <c r="AF352" s="129"/>
      <c r="AG352" s="129"/>
      <c r="AH352" s="144"/>
      <c r="AI352" s="131">
        <f t="shared" si="48"/>
        <v>12</v>
      </c>
      <c r="AJ352" s="132" t="str">
        <f t="shared" si="50"/>
        <v>TN</v>
      </c>
      <c r="AK352" s="133"/>
      <c r="AL352" s="134" t="str">
        <f t="shared" si="43"/>
        <v>TN</v>
      </c>
      <c r="AM352" s="119">
        <v>249</v>
      </c>
      <c r="AN352" s="135">
        <f t="shared" si="44"/>
        <v>1</v>
      </c>
      <c r="AO352" s="135" t="str">
        <f t="shared" si="45"/>
        <v>116</v>
      </c>
      <c r="AP352" s="135" t="str">
        <f t="shared" si="46"/>
        <v>11</v>
      </c>
      <c r="AQ352" s="135" t="str">
        <f t="shared" si="47"/>
        <v>1</v>
      </c>
      <c r="AR352" s="146"/>
      <c r="AS352" s="137">
        <v>3</v>
      </c>
      <c r="AT352" s="145"/>
      <c r="AU352" s="145"/>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row>
    <row r="353" spans="1:76" s="6" customFormat="1" ht="23.25" customHeight="1" x14ac:dyDescent="0.25">
      <c r="A353" s="44">
        <v>30</v>
      </c>
      <c r="B353" s="44">
        <v>38</v>
      </c>
      <c r="C353" s="50" t="s">
        <v>1914</v>
      </c>
      <c r="D353" s="119">
        <f>IF(AND(AS353=AS352,AL353=AL352),IF(AL353="TN",IF(AS352=3,IF(D352&lt;'Phan phong'!$I$9,D352+1,1),IF(D352&lt;'Phan phong'!$I$10,D352+1,1)),IF(AS352=3,IF(D352&lt;'Phan phong'!$P$9,D352+1,1),IF(D352&lt;'Phan phong'!$P$10,D352+1,1))),1)</f>
        <v>21</v>
      </c>
      <c r="E353" s="120">
        <v>290351</v>
      </c>
      <c r="F353" s="121" t="s">
        <v>348</v>
      </c>
      <c r="G353" s="122" t="s">
        <v>349</v>
      </c>
      <c r="H353" s="123">
        <v>36933</v>
      </c>
      <c r="I353" s="124"/>
      <c r="J353" s="124"/>
      <c r="K353" s="124"/>
      <c r="L353" s="124"/>
      <c r="M353" s="124"/>
      <c r="N353" s="124"/>
      <c r="O353" s="124"/>
      <c r="P353" s="124"/>
      <c r="Q353" s="125"/>
      <c r="R353" s="126"/>
      <c r="S353" s="124"/>
      <c r="T353" s="124"/>
      <c r="U353" s="124"/>
      <c r="V353" s="124"/>
      <c r="W353" s="124"/>
      <c r="X353" s="124"/>
      <c r="Y353" s="124"/>
      <c r="Z353" s="124"/>
      <c r="AA353" s="125"/>
      <c r="AB353" s="126"/>
      <c r="AC353" s="127">
        <f>SUM(I353,K353,M353,O353)</f>
        <v>0</v>
      </c>
      <c r="AD353" s="128" t="s">
        <v>9</v>
      </c>
      <c r="AE353" s="128" t="s">
        <v>272</v>
      </c>
      <c r="AF353" s="129"/>
      <c r="AG353" s="129"/>
      <c r="AH353" s="130" t="s">
        <v>1515</v>
      </c>
      <c r="AI353" s="131">
        <f t="shared" si="48"/>
        <v>12</v>
      </c>
      <c r="AJ353" s="132" t="str">
        <f t="shared" si="50"/>
        <v>XH</v>
      </c>
      <c r="AK353" s="133" t="s">
        <v>163</v>
      </c>
      <c r="AL353" s="134" t="str">
        <f t="shared" si="43"/>
        <v>TN</v>
      </c>
      <c r="AM353" s="119">
        <v>1070</v>
      </c>
      <c r="AN353" s="135">
        <f t="shared" si="44"/>
        <v>0</v>
      </c>
      <c r="AO353" s="135" t="str">
        <f t="shared" si="45"/>
        <v>108</v>
      </c>
      <c r="AP353" s="135" t="str">
        <f t="shared" si="46"/>
        <v>10</v>
      </c>
      <c r="AQ353" s="135" t="str">
        <f t="shared" si="47"/>
        <v>0</v>
      </c>
      <c r="AR353" s="136"/>
      <c r="AS353" s="137">
        <v>3</v>
      </c>
      <c r="AT353" s="137"/>
      <c r="AU353" s="161"/>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row>
    <row r="354" spans="1:76" s="6" customFormat="1" ht="23.25" customHeight="1" x14ac:dyDescent="0.25">
      <c r="A354" s="43">
        <v>10</v>
      </c>
      <c r="B354" s="43">
        <v>10</v>
      </c>
      <c r="C354" s="15" t="s">
        <v>935</v>
      </c>
      <c r="D354" s="119">
        <f>IF(AND(AS354=AS353,AL354=AL353),IF(AL354="TN",IF(AS353=3,IF(D353&lt;'Phan phong'!$I$9,D353+1,1),IF(D353&lt;'Phan phong'!$I$10,D353+1,1)),IF(AS353=3,IF(D353&lt;'Phan phong'!$P$9,D353+1,1),IF(D353&lt;'Phan phong'!$P$10,D353+1,1))),1)</f>
        <v>22</v>
      </c>
      <c r="E354" s="138">
        <v>290352</v>
      </c>
      <c r="F354" s="121" t="s">
        <v>369</v>
      </c>
      <c r="G354" s="150" t="s">
        <v>355</v>
      </c>
      <c r="H354" s="163" t="s">
        <v>696</v>
      </c>
      <c r="I354" s="142"/>
      <c r="J354" s="142"/>
      <c r="K354" s="124"/>
      <c r="L354" s="124"/>
      <c r="M354" s="124"/>
      <c r="N354" s="124"/>
      <c r="O354" s="124"/>
      <c r="P354" s="124"/>
      <c r="Q354" s="142"/>
      <c r="R354" s="152"/>
      <c r="S354" s="142"/>
      <c r="T354" s="142"/>
      <c r="U354" s="124"/>
      <c r="V354" s="124"/>
      <c r="W354" s="124"/>
      <c r="X354" s="124"/>
      <c r="Y354" s="124"/>
      <c r="Z354" s="124"/>
      <c r="AA354" s="142"/>
      <c r="AB354" s="152"/>
      <c r="AC354" s="127">
        <f>SUM(I354,K354,M354,O354,Q354)</f>
        <v>0</v>
      </c>
      <c r="AD354" s="143" t="s">
        <v>15</v>
      </c>
      <c r="AE354" s="143" t="s">
        <v>166</v>
      </c>
      <c r="AF354" s="129"/>
      <c r="AG354" s="129"/>
      <c r="AH354" s="144"/>
      <c r="AI354" s="131">
        <f t="shared" si="48"/>
        <v>12</v>
      </c>
      <c r="AJ354" s="132" t="str">
        <f t="shared" si="50"/>
        <v>TN</v>
      </c>
      <c r="AK354" s="133"/>
      <c r="AL354" s="134" t="str">
        <f t="shared" si="43"/>
        <v>TN</v>
      </c>
      <c r="AM354" s="119">
        <v>250</v>
      </c>
      <c r="AN354" s="135">
        <f t="shared" si="44"/>
        <v>1</v>
      </c>
      <c r="AO354" s="135" t="str">
        <f t="shared" si="45"/>
        <v>116</v>
      </c>
      <c r="AP354" s="135" t="str">
        <f t="shared" si="46"/>
        <v>11</v>
      </c>
      <c r="AQ354" s="135" t="str">
        <f t="shared" si="47"/>
        <v>1</v>
      </c>
      <c r="AR354" s="136"/>
      <c r="AS354" s="137">
        <v>3</v>
      </c>
      <c r="AT354" s="161"/>
      <c r="AU354" s="137"/>
    </row>
    <row r="355" spans="1:76" s="6" customFormat="1" ht="23.25" customHeight="1" x14ac:dyDescent="0.25">
      <c r="A355" s="43">
        <v>25</v>
      </c>
      <c r="B355" s="44">
        <v>37</v>
      </c>
      <c r="C355" s="50" t="s">
        <v>1840</v>
      </c>
      <c r="D355" s="119">
        <f>IF(AND(AS355=AS354,AL355=AL354),IF(AL355="TN",IF(AS354=3,IF(D354&lt;'Phan phong'!$I$9,D354+1,1),IF(D354&lt;'Phan phong'!$I$10,D354+1,1)),IF(AS354=3,IF(D354&lt;'Phan phong'!$P$9,D354+1,1),IF(D354&lt;'Phan phong'!$P$10,D354+1,1))),1)</f>
        <v>23</v>
      </c>
      <c r="E355" s="120">
        <v>290353</v>
      </c>
      <c r="F355" s="121" t="s">
        <v>493</v>
      </c>
      <c r="G355" s="122" t="s">
        <v>355</v>
      </c>
      <c r="H355" s="123">
        <v>37146</v>
      </c>
      <c r="I355" s="124"/>
      <c r="J355" s="124"/>
      <c r="K355" s="124"/>
      <c r="L355" s="124"/>
      <c r="M355" s="124"/>
      <c r="N355" s="124"/>
      <c r="O355" s="124"/>
      <c r="P355" s="124"/>
      <c r="Q355" s="125"/>
      <c r="R355" s="126"/>
      <c r="S355" s="124"/>
      <c r="T355" s="124"/>
      <c r="U355" s="124"/>
      <c r="V355" s="124"/>
      <c r="W355" s="124"/>
      <c r="X355" s="124"/>
      <c r="Y355" s="124"/>
      <c r="Z355" s="124"/>
      <c r="AA355" s="125"/>
      <c r="AB355" s="126"/>
      <c r="AC355" s="127">
        <f>SUM(I355,K355,M355,O355)</f>
        <v>0</v>
      </c>
      <c r="AD355" s="128" t="s">
        <v>8</v>
      </c>
      <c r="AE355" s="128" t="s">
        <v>163</v>
      </c>
      <c r="AF355" s="129"/>
      <c r="AG355" s="129"/>
      <c r="AH355" s="130"/>
      <c r="AI355" s="131">
        <f t="shared" si="48"/>
        <v>12</v>
      </c>
      <c r="AJ355" s="132" t="str">
        <f t="shared" si="50"/>
        <v>TN</v>
      </c>
      <c r="AK355" s="133"/>
      <c r="AL355" s="134" t="str">
        <f t="shared" si="43"/>
        <v>TN</v>
      </c>
      <c r="AM355" s="119">
        <v>994</v>
      </c>
      <c r="AN355" s="135">
        <f t="shared" si="44"/>
        <v>0</v>
      </c>
      <c r="AO355" s="135" t="str">
        <f t="shared" si="45"/>
        <v>107</v>
      </c>
      <c r="AP355" s="135" t="str">
        <f t="shared" si="46"/>
        <v>10</v>
      </c>
      <c r="AQ355" s="135" t="str">
        <f t="shared" si="47"/>
        <v>0</v>
      </c>
      <c r="AR355" s="136"/>
      <c r="AS355" s="137">
        <v>3</v>
      </c>
      <c r="AT355" s="137"/>
      <c r="AU355" s="161"/>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row>
    <row r="356" spans="1:76" s="6" customFormat="1" ht="23.25" customHeight="1" x14ac:dyDescent="0.25">
      <c r="A356" s="42"/>
      <c r="B356" s="43"/>
      <c r="C356" s="50" t="s">
        <v>1577</v>
      </c>
      <c r="D356" s="119">
        <f>IF(AND(AS356=AS355,AL356=AL355),IF(AL356="TN",IF(AS355=3,IF(D355&lt;'Phan phong'!$I$9,D355+1,1),IF(D355&lt;'Phan phong'!$I$10,D355+1,1)),IF(AS355=3,IF(D355&lt;'Phan phong'!$P$9,D355+1,1),IF(D355&lt;'Phan phong'!$P$10,D355+1,1))),1)</f>
        <v>24</v>
      </c>
      <c r="E356" s="138">
        <v>290354</v>
      </c>
      <c r="F356" s="121" t="s">
        <v>1373</v>
      </c>
      <c r="G356" s="150" t="s">
        <v>355</v>
      </c>
      <c r="H356" s="151"/>
      <c r="I356" s="142"/>
      <c r="J356" s="142"/>
      <c r="K356" s="124"/>
      <c r="L356" s="124"/>
      <c r="M356" s="124"/>
      <c r="N356" s="124"/>
      <c r="O356" s="124"/>
      <c r="P356" s="124"/>
      <c r="Q356" s="142"/>
      <c r="R356" s="152"/>
      <c r="S356" s="142"/>
      <c r="T356" s="142"/>
      <c r="U356" s="124"/>
      <c r="V356" s="124"/>
      <c r="W356" s="124"/>
      <c r="X356" s="124"/>
      <c r="Y356" s="124"/>
      <c r="Z356" s="124"/>
      <c r="AA356" s="142"/>
      <c r="AB356" s="152"/>
      <c r="AC356" s="127"/>
      <c r="AD356" s="128" t="s">
        <v>1</v>
      </c>
      <c r="AE356" s="128" t="s">
        <v>163</v>
      </c>
      <c r="AF356" s="129"/>
      <c r="AG356" s="129"/>
      <c r="AH356" s="153"/>
      <c r="AI356" s="131">
        <f t="shared" si="48"/>
        <v>12</v>
      </c>
      <c r="AJ356" s="132" t="str">
        <f t="shared" si="50"/>
        <v>TN</v>
      </c>
      <c r="AK356" s="154"/>
      <c r="AL356" s="134" t="str">
        <f t="shared" si="43"/>
        <v>TN</v>
      </c>
      <c r="AM356" s="119">
        <v>727</v>
      </c>
      <c r="AN356" s="135">
        <f t="shared" si="44"/>
        <v>0</v>
      </c>
      <c r="AO356" s="135" t="str">
        <f t="shared" si="45"/>
        <v>101</v>
      </c>
      <c r="AP356" s="135" t="str">
        <f t="shared" si="46"/>
        <v>10</v>
      </c>
      <c r="AQ356" s="135" t="str">
        <f t="shared" si="47"/>
        <v>0</v>
      </c>
      <c r="AR356" s="155"/>
      <c r="AS356" s="137">
        <v>3</v>
      </c>
      <c r="AT356" s="156"/>
      <c r="AU356" s="145"/>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row>
    <row r="357" spans="1:76" s="6" customFormat="1" ht="23.25" customHeight="1" x14ac:dyDescent="0.25">
      <c r="A357" s="42"/>
      <c r="B357" s="43"/>
      <c r="C357" s="50" t="s">
        <v>1633</v>
      </c>
      <c r="D357" s="119">
        <f>IF(AND(AS357=AS356,AL357=AL356),IF(AL357="TN",IF(AS356=3,IF(D356&lt;'Phan phong'!$I$9,D356+1,1),IF(D356&lt;'Phan phong'!$I$10,D356+1,1)),IF(AS356=3,IF(D356&lt;'Phan phong'!$P$9,D356+1,1),IF(D356&lt;'Phan phong'!$P$10,D356+1,1))),1)</f>
        <v>25</v>
      </c>
      <c r="E357" s="120">
        <v>290355</v>
      </c>
      <c r="F357" s="121" t="s">
        <v>460</v>
      </c>
      <c r="G357" s="150" t="s">
        <v>355</v>
      </c>
      <c r="H357" s="151"/>
      <c r="I357" s="142"/>
      <c r="J357" s="142"/>
      <c r="K357" s="124"/>
      <c r="L357" s="124"/>
      <c r="M357" s="124"/>
      <c r="N357" s="124"/>
      <c r="O357" s="124"/>
      <c r="P357" s="124"/>
      <c r="Q357" s="142"/>
      <c r="R357" s="152"/>
      <c r="S357" s="142"/>
      <c r="T357" s="142"/>
      <c r="U357" s="124"/>
      <c r="V357" s="124"/>
      <c r="W357" s="124"/>
      <c r="X357" s="124"/>
      <c r="Y357" s="124"/>
      <c r="Z357" s="124"/>
      <c r="AA357" s="142"/>
      <c r="AB357" s="152"/>
      <c r="AC357" s="127"/>
      <c r="AD357" s="128" t="s">
        <v>2</v>
      </c>
      <c r="AE357" s="128" t="s">
        <v>163</v>
      </c>
      <c r="AF357" s="129"/>
      <c r="AG357" s="129"/>
      <c r="AH357" s="153"/>
      <c r="AI357" s="131">
        <f t="shared" si="48"/>
        <v>12</v>
      </c>
      <c r="AJ357" s="132" t="str">
        <f t="shared" si="50"/>
        <v>TN</v>
      </c>
      <c r="AK357" s="154"/>
      <c r="AL357" s="134" t="str">
        <f t="shared" si="43"/>
        <v>TN</v>
      </c>
      <c r="AM357" s="119">
        <v>783</v>
      </c>
      <c r="AN357" s="135">
        <f t="shared" si="44"/>
        <v>0</v>
      </c>
      <c r="AO357" s="135" t="str">
        <f t="shared" si="45"/>
        <v>102</v>
      </c>
      <c r="AP357" s="135" t="str">
        <f t="shared" si="46"/>
        <v>10</v>
      </c>
      <c r="AQ357" s="135" t="str">
        <f t="shared" si="47"/>
        <v>0</v>
      </c>
      <c r="AR357" s="155"/>
      <c r="AS357" s="137">
        <v>3</v>
      </c>
      <c r="AT357" s="156"/>
      <c r="AU357" s="145"/>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row>
    <row r="358" spans="1:76" s="6" customFormat="1" ht="23.25" customHeight="1" x14ac:dyDescent="0.25">
      <c r="A358" s="43">
        <v>38</v>
      </c>
      <c r="B358" s="43">
        <v>39</v>
      </c>
      <c r="C358" s="15" t="s">
        <v>995</v>
      </c>
      <c r="D358" s="119">
        <f>IF(AND(AS358=AS357,AL358=AL357),IF(AL358="TN",IF(AS357=3,IF(D357&lt;'Phan phong'!$I$9,D357+1,1),IF(D357&lt;'Phan phong'!$I$10,D357+1,1)),IF(AS357=3,IF(D357&lt;'Phan phong'!$P$9,D357+1,1),IF(D357&lt;'Phan phong'!$P$10,D357+1,1))),1)</f>
        <v>26</v>
      </c>
      <c r="E358" s="138">
        <v>290356</v>
      </c>
      <c r="F358" s="121" t="s">
        <v>447</v>
      </c>
      <c r="G358" s="150" t="s">
        <v>355</v>
      </c>
      <c r="H358" s="163" t="s">
        <v>670</v>
      </c>
      <c r="I358" s="142"/>
      <c r="J358" s="142"/>
      <c r="K358" s="124"/>
      <c r="L358" s="124"/>
      <c r="M358" s="124"/>
      <c r="N358" s="124"/>
      <c r="O358" s="124"/>
      <c r="P358" s="124"/>
      <c r="Q358" s="142"/>
      <c r="R358" s="152"/>
      <c r="S358" s="142"/>
      <c r="T358" s="142"/>
      <c r="U358" s="124"/>
      <c r="V358" s="124"/>
      <c r="W358" s="124"/>
      <c r="X358" s="124"/>
      <c r="Y358" s="124"/>
      <c r="Z358" s="124"/>
      <c r="AA358" s="142"/>
      <c r="AB358" s="152"/>
      <c r="AC358" s="127">
        <f>SUM(I358,K358,M358,O358,Q358)</f>
        <v>0</v>
      </c>
      <c r="AD358" s="143" t="s">
        <v>13</v>
      </c>
      <c r="AE358" s="143" t="s">
        <v>304</v>
      </c>
      <c r="AF358" s="129"/>
      <c r="AG358" s="129"/>
      <c r="AH358" s="164"/>
      <c r="AI358" s="131">
        <f t="shared" si="48"/>
        <v>12</v>
      </c>
      <c r="AJ358" s="132" t="str">
        <f t="shared" si="50"/>
        <v>TN</v>
      </c>
      <c r="AK358" s="133"/>
      <c r="AL358" s="134" t="str">
        <f t="shared" si="43"/>
        <v>TN</v>
      </c>
      <c r="AM358" s="119">
        <v>123</v>
      </c>
      <c r="AN358" s="135">
        <f t="shared" si="44"/>
        <v>1</v>
      </c>
      <c r="AO358" s="135" t="str">
        <f t="shared" si="45"/>
        <v>113</v>
      </c>
      <c r="AP358" s="135" t="str">
        <f t="shared" si="46"/>
        <v>11</v>
      </c>
      <c r="AQ358" s="135" t="str">
        <f t="shared" si="47"/>
        <v>1</v>
      </c>
      <c r="AR358" s="136"/>
      <c r="AS358" s="137">
        <v>3</v>
      </c>
      <c r="AT358" s="161"/>
      <c r="AU358" s="137"/>
    </row>
    <row r="359" spans="1:76" s="6" customFormat="1" ht="23.25" customHeight="1" x14ac:dyDescent="0.25">
      <c r="A359" s="43">
        <v>2</v>
      </c>
      <c r="B359" s="44">
        <v>38</v>
      </c>
      <c r="C359" s="50"/>
      <c r="D359" s="119">
        <f>IF(AND(AS359=AS358,AL359=AL358),IF(AL359="TN",IF(AS358=3,IF(D358&lt;'Phan phong'!$I$9,D358+1,1),IF(D358&lt;'Phan phong'!$I$10,D358+1,1)),IF(AS358=3,IF(D358&lt;'Phan phong'!$P$9,D358+1,1),IF(D358&lt;'Phan phong'!$P$10,D358+1,1))),1)</f>
        <v>27</v>
      </c>
      <c r="E359" s="120">
        <v>290357</v>
      </c>
      <c r="F359" s="121" t="s">
        <v>348</v>
      </c>
      <c r="G359" s="122" t="s">
        <v>355</v>
      </c>
      <c r="H359" s="123">
        <v>37141</v>
      </c>
      <c r="I359" s="124"/>
      <c r="J359" s="124"/>
      <c r="K359" s="124"/>
      <c r="L359" s="124"/>
      <c r="M359" s="124"/>
      <c r="N359" s="124"/>
      <c r="O359" s="124"/>
      <c r="P359" s="124"/>
      <c r="Q359" s="125"/>
      <c r="R359" s="126"/>
      <c r="S359" s="124"/>
      <c r="T359" s="124"/>
      <c r="U359" s="124"/>
      <c r="V359" s="124"/>
      <c r="W359" s="124"/>
      <c r="X359" s="124"/>
      <c r="Y359" s="124"/>
      <c r="Z359" s="124"/>
      <c r="AA359" s="125"/>
      <c r="AB359" s="126"/>
      <c r="AC359" s="127">
        <f>SUM(I359,K359,M359,O359)</f>
        <v>0</v>
      </c>
      <c r="AD359" s="128" t="s">
        <v>8</v>
      </c>
      <c r="AE359" s="128" t="s">
        <v>163</v>
      </c>
      <c r="AF359" s="129"/>
      <c r="AG359" s="129"/>
      <c r="AH359" s="130"/>
      <c r="AI359" s="131">
        <f t="shared" si="48"/>
        <v>12</v>
      </c>
      <c r="AJ359" s="132" t="str">
        <f t="shared" si="50"/>
        <v>TN</v>
      </c>
      <c r="AK359" s="133"/>
      <c r="AL359" s="134" t="str">
        <f t="shared" si="43"/>
        <v>TN</v>
      </c>
      <c r="AM359" s="119">
        <v>1027</v>
      </c>
      <c r="AN359" s="135">
        <f t="shared" si="44"/>
        <v>0</v>
      </c>
      <c r="AO359" s="135" t="str">
        <f t="shared" si="45"/>
        <v>107</v>
      </c>
      <c r="AP359" s="135" t="str">
        <f t="shared" si="46"/>
        <v>10</v>
      </c>
      <c r="AQ359" s="135" t="str">
        <f t="shared" si="47"/>
        <v>0</v>
      </c>
      <c r="AR359" s="136"/>
      <c r="AS359" s="137">
        <v>3</v>
      </c>
      <c r="AT359" s="137"/>
      <c r="AU359" s="161"/>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row>
    <row r="360" spans="1:76" s="6" customFormat="1" ht="23.25" customHeight="1" x14ac:dyDescent="0.25">
      <c r="A360" s="43">
        <v>38</v>
      </c>
      <c r="B360" s="43">
        <v>33</v>
      </c>
      <c r="C360" s="15" t="s">
        <v>926</v>
      </c>
      <c r="D360" s="119">
        <f>IF(AND(AS360=AS359,AL360=AL359),IF(AL360="TN",IF(AS359=3,IF(D359&lt;'Phan phong'!$I$9,D359+1,1),IF(D359&lt;'Phan phong'!$I$10,D359+1,1)),IF(AS359=3,IF(D359&lt;'Phan phong'!$P$9,D359+1,1),IF(D359&lt;'Phan phong'!$P$10,D359+1,1))),1)</f>
        <v>28</v>
      </c>
      <c r="E360" s="138">
        <v>290358</v>
      </c>
      <c r="F360" s="121" t="s">
        <v>348</v>
      </c>
      <c r="G360" s="150" t="s">
        <v>355</v>
      </c>
      <c r="H360" s="163" t="s">
        <v>668</v>
      </c>
      <c r="I360" s="142"/>
      <c r="J360" s="142"/>
      <c r="K360" s="124"/>
      <c r="L360" s="124"/>
      <c r="M360" s="124"/>
      <c r="N360" s="124"/>
      <c r="O360" s="124"/>
      <c r="P360" s="124"/>
      <c r="Q360" s="142"/>
      <c r="R360" s="152"/>
      <c r="S360" s="142"/>
      <c r="T360" s="142"/>
      <c r="U360" s="124"/>
      <c r="V360" s="124"/>
      <c r="W360" s="124"/>
      <c r="X360" s="124"/>
      <c r="Y360" s="124"/>
      <c r="Z360" s="124"/>
      <c r="AA360" s="142"/>
      <c r="AB360" s="152"/>
      <c r="AC360" s="127">
        <f>SUM(I360,K360,M360,O360,Q360)</f>
        <v>0</v>
      </c>
      <c r="AD360" s="143" t="s">
        <v>10</v>
      </c>
      <c r="AE360" s="143" t="s">
        <v>304</v>
      </c>
      <c r="AF360" s="129"/>
      <c r="AG360" s="129"/>
      <c r="AH360" s="144"/>
      <c r="AI360" s="131">
        <f t="shared" si="48"/>
        <v>12</v>
      </c>
      <c r="AJ360" s="132" t="str">
        <f t="shared" si="50"/>
        <v>TN</v>
      </c>
      <c r="AK360" s="154"/>
      <c r="AL360" s="134" t="str">
        <f t="shared" si="43"/>
        <v>TN</v>
      </c>
      <c r="AM360" s="119">
        <v>40</v>
      </c>
      <c r="AN360" s="135">
        <f t="shared" si="44"/>
        <v>1</v>
      </c>
      <c r="AO360" s="135" t="str">
        <f t="shared" si="45"/>
        <v>111</v>
      </c>
      <c r="AP360" s="135" t="str">
        <f t="shared" si="46"/>
        <v>11</v>
      </c>
      <c r="AQ360" s="135" t="str">
        <f t="shared" si="47"/>
        <v>1</v>
      </c>
      <c r="AR360" s="155"/>
      <c r="AS360" s="137">
        <v>3</v>
      </c>
      <c r="AT360" s="156"/>
      <c r="AU360" s="145"/>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row>
    <row r="361" spans="1:76" s="6" customFormat="1" ht="23.25" customHeight="1" x14ac:dyDescent="0.25">
      <c r="A361" s="44">
        <v>12</v>
      </c>
      <c r="B361" s="44">
        <v>13</v>
      </c>
      <c r="C361" s="50" t="s">
        <v>1933</v>
      </c>
      <c r="D361" s="119">
        <f>IF(AND(AS361=AS360,AL361=AL360),IF(AL361="TN",IF(AS360=3,IF(D360&lt;'Phan phong'!$I$9,D360+1,1),IF(D360&lt;'Phan phong'!$I$10,D360+1,1)),IF(AS360=3,IF(D360&lt;'Phan phong'!$P$9,D360+1,1),IF(D360&lt;'Phan phong'!$P$10,D360+1,1))),1)</f>
        <v>29</v>
      </c>
      <c r="E361" s="120">
        <v>290359</v>
      </c>
      <c r="F361" s="121" t="s">
        <v>540</v>
      </c>
      <c r="G361" s="122" t="s">
        <v>355</v>
      </c>
      <c r="H361" s="123">
        <v>36752</v>
      </c>
      <c r="I361" s="124"/>
      <c r="J361" s="124"/>
      <c r="K361" s="124"/>
      <c r="L361" s="124"/>
      <c r="M361" s="124"/>
      <c r="N361" s="124"/>
      <c r="O361" s="124"/>
      <c r="P361" s="124"/>
      <c r="Q361" s="125"/>
      <c r="R361" s="126"/>
      <c r="S361" s="124"/>
      <c r="T361" s="124"/>
      <c r="U361" s="124"/>
      <c r="V361" s="124"/>
      <c r="W361" s="124"/>
      <c r="X361" s="124"/>
      <c r="Y361" s="124"/>
      <c r="Z361" s="124"/>
      <c r="AA361" s="125"/>
      <c r="AB361" s="126"/>
      <c r="AC361" s="127">
        <f>SUM(I361,K361,M361,O361)</f>
        <v>0</v>
      </c>
      <c r="AD361" s="128" t="s">
        <v>164</v>
      </c>
      <c r="AE361" s="128" t="s">
        <v>163</v>
      </c>
      <c r="AF361" s="129"/>
      <c r="AG361" s="129"/>
      <c r="AH361" s="130"/>
      <c r="AI361" s="131">
        <f t="shared" si="48"/>
        <v>12</v>
      </c>
      <c r="AJ361" s="132" t="str">
        <f t="shared" si="50"/>
        <v>TN</v>
      </c>
      <c r="AK361" s="133"/>
      <c r="AL361" s="134" t="str">
        <f t="shared" si="43"/>
        <v>TN</v>
      </c>
      <c r="AM361" s="119">
        <v>1091</v>
      </c>
      <c r="AN361" s="135">
        <f t="shared" si="44"/>
        <v>0</v>
      </c>
      <c r="AO361" s="135" t="str">
        <f t="shared" si="45"/>
        <v>109</v>
      </c>
      <c r="AP361" s="135" t="str">
        <f t="shared" si="46"/>
        <v>10</v>
      </c>
      <c r="AQ361" s="135" t="str">
        <f t="shared" si="47"/>
        <v>0</v>
      </c>
      <c r="AR361" s="180"/>
      <c r="AS361" s="137">
        <v>3</v>
      </c>
      <c r="AT361" s="137"/>
      <c r="AU361" s="161"/>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row>
    <row r="362" spans="1:76" s="6" customFormat="1" ht="23.25" customHeight="1" x14ac:dyDescent="0.25">
      <c r="A362" s="43">
        <v>29</v>
      </c>
      <c r="B362" s="43">
        <v>12</v>
      </c>
      <c r="C362" s="24"/>
      <c r="D362" s="119">
        <f>IF(AND(AS362=AS361,AL362=AL361),IF(AL362="TN",IF(AS361=3,IF(D361&lt;'Phan phong'!$I$9,D361+1,1),IF(D361&lt;'Phan phong'!$I$10,D361+1,1)),IF(AS361=3,IF(D361&lt;'Phan phong'!$P$9,D361+1,1),IF(D361&lt;'Phan phong'!$P$10,D361+1,1))),1)</f>
        <v>30</v>
      </c>
      <c r="E362" s="138">
        <v>290360</v>
      </c>
      <c r="F362" s="121" t="s">
        <v>501</v>
      </c>
      <c r="G362" s="150" t="s">
        <v>355</v>
      </c>
      <c r="H362" s="163" t="s">
        <v>150</v>
      </c>
      <c r="I362" s="142"/>
      <c r="J362" s="142"/>
      <c r="K362" s="124"/>
      <c r="L362" s="124"/>
      <c r="M362" s="124"/>
      <c r="N362" s="124"/>
      <c r="O362" s="124"/>
      <c r="P362" s="124"/>
      <c r="Q362" s="142"/>
      <c r="R362" s="152"/>
      <c r="S362" s="142"/>
      <c r="T362" s="142"/>
      <c r="U362" s="124"/>
      <c r="V362" s="124"/>
      <c r="W362" s="124"/>
      <c r="X362" s="124"/>
      <c r="Y362" s="124"/>
      <c r="Z362" s="124"/>
      <c r="AA362" s="142"/>
      <c r="AB362" s="152"/>
      <c r="AC362" s="127">
        <f>SUM(I362,K362,M362,O362,Q362)</f>
        <v>0</v>
      </c>
      <c r="AD362" s="143" t="s">
        <v>11</v>
      </c>
      <c r="AE362" s="143" t="s">
        <v>1559</v>
      </c>
      <c r="AF362" s="129"/>
      <c r="AG362" s="129"/>
      <c r="AH362" s="144"/>
      <c r="AI362" s="131">
        <f t="shared" si="48"/>
        <v>12</v>
      </c>
      <c r="AJ362" s="132" t="str">
        <f t="shared" si="50"/>
        <v>TN</v>
      </c>
      <c r="AK362" s="154"/>
      <c r="AL362" s="134" t="str">
        <f t="shared" si="43"/>
        <v>TN</v>
      </c>
      <c r="AM362" s="119">
        <v>80</v>
      </c>
      <c r="AN362" s="135">
        <f t="shared" si="44"/>
        <v>1</v>
      </c>
      <c r="AO362" s="135" t="str">
        <f t="shared" si="45"/>
        <v>112</v>
      </c>
      <c r="AP362" s="135" t="str">
        <f t="shared" si="46"/>
        <v>11</v>
      </c>
      <c r="AQ362" s="135" t="str">
        <f t="shared" si="47"/>
        <v>1</v>
      </c>
      <c r="AR362" s="155"/>
      <c r="AS362" s="137">
        <v>3</v>
      </c>
      <c r="AT362" s="156"/>
      <c r="AU362" s="145"/>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row>
    <row r="363" spans="1:76" s="6" customFormat="1" ht="23.25" customHeight="1" x14ac:dyDescent="0.25">
      <c r="A363" s="44">
        <v>2</v>
      </c>
      <c r="B363" s="44">
        <v>19</v>
      </c>
      <c r="C363" s="50" t="s">
        <v>1871</v>
      </c>
      <c r="D363" s="277">
        <v>31</v>
      </c>
      <c r="E363" s="278">
        <v>290361</v>
      </c>
      <c r="F363" s="279" t="s">
        <v>2073</v>
      </c>
      <c r="G363" s="280" t="s">
        <v>420</v>
      </c>
      <c r="H363" s="281">
        <v>36927</v>
      </c>
      <c r="I363" s="282"/>
      <c r="J363" s="282"/>
      <c r="K363" s="282"/>
      <c r="L363" s="282"/>
      <c r="M363" s="282"/>
      <c r="N363" s="282"/>
      <c r="O363" s="282"/>
      <c r="P363" s="282"/>
      <c r="Q363" s="283"/>
      <c r="R363" s="284"/>
      <c r="S363" s="282"/>
      <c r="T363" s="282"/>
      <c r="U363" s="282"/>
      <c r="V363" s="282"/>
      <c r="W363" s="282"/>
      <c r="X363" s="282"/>
      <c r="Y363" s="282"/>
      <c r="Z363" s="282"/>
      <c r="AA363" s="283"/>
      <c r="AB363" s="284"/>
      <c r="AC363" s="285">
        <f>SUM(I363,K363,M363,O363)</f>
        <v>0</v>
      </c>
      <c r="AD363" s="286" t="s">
        <v>8</v>
      </c>
      <c r="AE363" s="286" t="s">
        <v>163</v>
      </c>
      <c r="AF363" s="287"/>
      <c r="AG363" s="287"/>
      <c r="AH363" s="288"/>
      <c r="AI363" s="289">
        <f t="shared" si="48"/>
        <v>12</v>
      </c>
      <c r="AJ363" s="132" t="str">
        <f t="shared" si="50"/>
        <v>TN</v>
      </c>
      <c r="AK363" s="133"/>
      <c r="AL363" s="134" t="str">
        <f t="shared" si="43"/>
        <v>TN</v>
      </c>
      <c r="AM363" s="119">
        <v>1025</v>
      </c>
      <c r="AN363" s="135">
        <f t="shared" si="44"/>
        <v>0</v>
      </c>
      <c r="AO363" s="135" t="str">
        <f t="shared" si="45"/>
        <v>107</v>
      </c>
      <c r="AP363" s="135" t="str">
        <f t="shared" si="46"/>
        <v>10</v>
      </c>
      <c r="AQ363" s="135" t="str">
        <f t="shared" si="47"/>
        <v>0</v>
      </c>
      <c r="AR363" s="136"/>
      <c r="AS363" s="137">
        <v>3</v>
      </c>
      <c r="AT363" s="145" t="s">
        <v>2120</v>
      </c>
      <c r="AU363" s="161"/>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row>
    <row r="364" spans="1:76" s="6" customFormat="1" ht="23.25" customHeight="1" x14ac:dyDescent="0.25">
      <c r="A364" s="42"/>
      <c r="B364" s="43"/>
      <c r="C364" s="50" t="s">
        <v>1574</v>
      </c>
      <c r="D364" s="119">
        <f>IF(AND(AS364=AS363,AL364=AL363),IF(AL364="TN",IF(AS363=3,IF(D363&lt;'Phan phong'!$I$9,D363+1,1),IF(D363&lt;'Phan phong'!$I$10,D363+1,1)),IF(AS363=3,IF(D363&lt;'Phan phong'!$P$9,D363+1,1),IF(D363&lt;'Phan phong'!$P$10,D363+1,1))),1)</f>
        <v>1</v>
      </c>
      <c r="E364" s="138">
        <v>290362</v>
      </c>
      <c r="F364" s="121" t="s">
        <v>1962</v>
      </c>
      <c r="G364" s="150" t="s">
        <v>420</v>
      </c>
      <c r="H364" s="151"/>
      <c r="I364" s="142"/>
      <c r="J364" s="142"/>
      <c r="K364" s="124"/>
      <c r="L364" s="124"/>
      <c r="M364" s="124"/>
      <c r="N364" s="124"/>
      <c r="O364" s="124"/>
      <c r="P364" s="124"/>
      <c r="Q364" s="142"/>
      <c r="R364" s="152"/>
      <c r="S364" s="142"/>
      <c r="T364" s="142"/>
      <c r="U364" s="124"/>
      <c r="V364" s="124"/>
      <c r="W364" s="124"/>
      <c r="X364" s="124"/>
      <c r="Y364" s="124"/>
      <c r="Z364" s="124"/>
      <c r="AA364" s="142"/>
      <c r="AB364" s="152"/>
      <c r="AC364" s="127"/>
      <c r="AD364" s="128" t="s">
        <v>1</v>
      </c>
      <c r="AE364" s="128" t="s">
        <v>163</v>
      </c>
      <c r="AF364" s="129"/>
      <c r="AG364" s="129"/>
      <c r="AH364" s="153"/>
      <c r="AI364" s="131">
        <f t="shared" si="48"/>
        <v>13</v>
      </c>
      <c r="AJ364" s="132" t="str">
        <f t="shared" si="50"/>
        <v>TN</v>
      </c>
      <c r="AK364" s="154"/>
      <c r="AL364" s="134" t="str">
        <f t="shared" si="43"/>
        <v>TN</v>
      </c>
      <c r="AM364" s="119">
        <v>724</v>
      </c>
      <c r="AN364" s="135">
        <f t="shared" si="44"/>
        <v>0</v>
      </c>
      <c r="AO364" s="135" t="str">
        <f t="shared" si="45"/>
        <v>101</v>
      </c>
      <c r="AP364" s="135" t="str">
        <f t="shared" si="46"/>
        <v>10</v>
      </c>
      <c r="AQ364" s="135" t="str">
        <f t="shared" si="47"/>
        <v>0</v>
      </c>
      <c r="AR364" s="155"/>
      <c r="AS364" s="137">
        <v>3</v>
      </c>
      <c r="AT364" s="156"/>
      <c r="AU364" s="145"/>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row>
    <row r="365" spans="1:76" s="6" customFormat="1" ht="23.25" customHeight="1" x14ac:dyDescent="0.25">
      <c r="A365" s="42"/>
      <c r="B365" s="43"/>
      <c r="C365" s="50" t="s">
        <v>1622</v>
      </c>
      <c r="D365" s="119">
        <f>IF(AND(AS365=AS364,AL365=AL364),IF(AL365="TN",IF(AS364=3,IF(D364&lt;'Phan phong'!$I$9,D364+1,1),IF(D364&lt;'Phan phong'!$I$10,D364+1,1)),IF(AS364=3,IF(D364&lt;'Phan phong'!$P$9,D364+1,1),IF(D364&lt;'Phan phong'!$P$10,D364+1,1))),1)</f>
        <v>2</v>
      </c>
      <c r="E365" s="120">
        <v>290363</v>
      </c>
      <c r="F365" s="121" t="s">
        <v>419</v>
      </c>
      <c r="G365" s="150" t="s">
        <v>420</v>
      </c>
      <c r="H365" s="151"/>
      <c r="I365" s="142"/>
      <c r="J365" s="142"/>
      <c r="K365" s="124"/>
      <c r="L365" s="124"/>
      <c r="M365" s="124"/>
      <c r="N365" s="124"/>
      <c r="O365" s="124"/>
      <c r="P365" s="124"/>
      <c r="Q365" s="142"/>
      <c r="R365" s="152"/>
      <c r="S365" s="142"/>
      <c r="T365" s="142"/>
      <c r="U365" s="124"/>
      <c r="V365" s="124"/>
      <c r="W365" s="124"/>
      <c r="X365" s="124"/>
      <c r="Y365" s="124"/>
      <c r="Z365" s="124"/>
      <c r="AA365" s="142"/>
      <c r="AB365" s="152"/>
      <c r="AC365" s="127"/>
      <c r="AD365" s="128" t="s">
        <v>2</v>
      </c>
      <c r="AE365" s="128" t="s">
        <v>163</v>
      </c>
      <c r="AF365" s="129"/>
      <c r="AG365" s="129"/>
      <c r="AH365" s="153"/>
      <c r="AI365" s="131">
        <f t="shared" si="48"/>
        <v>13</v>
      </c>
      <c r="AJ365" s="132" t="str">
        <f t="shared" si="50"/>
        <v>TN</v>
      </c>
      <c r="AK365" s="154"/>
      <c r="AL365" s="134" t="str">
        <f t="shared" si="43"/>
        <v>TN</v>
      </c>
      <c r="AM365" s="119">
        <v>772</v>
      </c>
      <c r="AN365" s="135">
        <f t="shared" si="44"/>
        <v>0</v>
      </c>
      <c r="AO365" s="135" t="str">
        <f t="shared" si="45"/>
        <v>102</v>
      </c>
      <c r="AP365" s="135" t="str">
        <f t="shared" si="46"/>
        <v>10</v>
      </c>
      <c r="AQ365" s="135" t="str">
        <f t="shared" si="47"/>
        <v>0</v>
      </c>
      <c r="AR365" s="155"/>
      <c r="AS365" s="137">
        <v>3</v>
      </c>
      <c r="AT365" s="156"/>
      <c r="AU365" s="145"/>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row>
    <row r="366" spans="1:76" s="6" customFormat="1" ht="23.25" customHeight="1" x14ac:dyDescent="0.2">
      <c r="A366" s="43">
        <v>39</v>
      </c>
      <c r="B366" s="43">
        <v>40</v>
      </c>
      <c r="C366" s="15" t="s">
        <v>968</v>
      </c>
      <c r="D366" s="119">
        <f>IF(AND(AS366=AS365,AL366=AL365),IF(AL366="TN",IF(AS365=3,IF(D365&lt;'Phan phong'!$I$9,D365+1,1),IF(D365&lt;'Phan phong'!$I$10,D365+1,1)),IF(AS365=3,IF(D365&lt;'Phan phong'!$P$9,D365+1,1),IF(D365&lt;'Phan phong'!$P$10,D365+1,1))),1)</f>
        <v>3</v>
      </c>
      <c r="E366" s="138">
        <v>290364</v>
      </c>
      <c r="F366" s="121" t="s">
        <v>419</v>
      </c>
      <c r="G366" s="150" t="s">
        <v>420</v>
      </c>
      <c r="H366" s="163" t="s">
        <v>725</v>
      </c>
      <c r="I366" s="142"/>
      <c r="J366" s="142"/>
      <c r="K366" s="124"/>
      <c r="L366" s="124"/>
      <c r="M366" s="124"/>
      <c r="N366" s="124"/>
      <c r="O366" s="124"/>
      <c r="P366" s="124"/>
      <c r="Q366" s="142"/>
      <c r="R366" s="126"/>
      <c r="S366" s="142"/>
      <c r="T366" s="142"/>
      <c r="U366" s="124"/>
      <c r="V366" s="124"/>
      <c r="W366" s="124"/>
      <c r="X366" s="124"/>
      <c r="Y366" s="124"/>
      <c r="Z366" s="124"/>
      <c r="AA366" s="142"/>
      <c r="AB366" s="126"/>
      <c r="AC366" s="127">
        <f>SUM(I366,K366,M366,O366,Q366)</f>
        <v>0</v>
      </c>
      <c r="AD366" s="143" t="s">
        <v>16</v>
      </c>
      <c r="AE366" s="143" t="s">
        <v>162</v>
      </c>
      <c r="AF366" s="129"/>
      <c r="AG366" s="129"/>
      <c r="AH366" s="164"/>
      <c r="AI366" s="131">
        <f t="shared" si="48"/>
        <v>13</v>
      </c>
      <c r="AJ366" s="132" t="str">
        <f t="shared" si="50"/>
        <v>TN</v>
      </c>
      <c r="AK366" s="133"/>
      <c r="AL366" s="134" t="str">
        <f t="shared" si="43"/>
        <v>TN</v>
      </c>
      <c r="AM366" s="119">
        <v>292</v>
      </c>
      <c r="AN366" s="135">
        <f t="shared" si="44"/>
        <v>1</v>
      </c>
      <c r="AO366" s="135" t="str">
        <f t="shared" si="45"/>
        <v>117</v>
      </c>
      <c r="AP366" s="135" t="str">
        <f t="shared" si="46"/>
        <v>11</v>
      </c>
      <c r="AQ366" s="135" t="str">
        <f t="shared" si="47"/>
        <v>1</v>
      </c>
      <c r="AR366" s="146"/>
      <c r="AS366" s="137">
        <v>3</v>
      </c>
      <c r="AT366" s="145"/>
      <c r="AU366" s="162"/>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row>
    <row r="367" spans="1:76" s="6" customFormat="1" ht="23.25" customHeight="1" x14ac:dyDescent="0.25">
      <c r="A367" s="43">
        <v>33</v>
      </c>
      <c r="B367" s="44">
        <v>19</v>
      </c>
      <c r="C367" s="50" t="s">
        <v>1721</v>
      </c>
      <c r="D367" s="119">
        <f>IF(AND(AS367=AS366,AL367=AL366),IF(AL367="TN",IF(AS366=3,IF(D366&lt;'Phan phong'!$I$9,D366+1,1),IF(D366&lt;'Phan phong'!$I$10,D366+1,1)),IF(AS366=3,IF(D366&lt;'Phan phong'!$P$9,D366+1,1),IF(D366&lt;'Phan phong'!$P$10,D366+1,1))),1)</f>
        <v>4</v>
      </c>
      <c r="E367" s="120">
        <v>290365</v>
      </c>
      <c r="F367" s="121" t="s">
        <v>419</v>
      </c>
      <c r="G367" s="122" t="s">
        <v>420</v>
      </c>
      <c r="H367" s="123">
        <v>36649</v>
      </c>
      <c r="I367" s="124"/>
      <c r="J367" s="124"/>
      <c r="K367" s="124"/>
      <c r="L367" s="124"/>
      <c r="M367" s="124"/>
      <c r="N367" s="124"/>
      <c r="O367" s="124"/>
      <c r="P367" s="124"/>
      <c r="Q367" s="125"/>
      <c r="R367" s="126"/>
      <c r="S367" s="124"/>
      <c r="T367" s="124"/>
      <c r="U367" s="124"/>
      <c r="V367" s="124"/>
      <c r="W367" s="124"/>
      <c r="X367" s="124"/>
      <c r="Y367" s="124"/>
      <c r="Z367" s="124"/>
      <c r="AA367" s="125"/>
      <c r="AB367" s="126"/>
      <c r="AC367" s="127">
        <f>SUM(I367,K367,M367,O367,Q367)</f>
        <v>0</v>
      </c>
      <c r="AD367" s="128" t="s">
        <v>6</v>
      </c>
      <c r="AE367" s="128" t="s">
        <v>272</v>
      </c>
      <c r="AF367" s="177"/>
      <c r="AG367" s="177"/>
      <c r="AH367" s="171"/>
      <c r="AI367" s="131">
        <f t="shared" si="48"/>
        <v>13</v>
      </c>
      <c r="AJ367" s="132" t="str">
        <f t="shared" si="50"/>
        <v>XH</v>
      </c>
      <c r="AK367" s="133" t="s">
        <v>163</v>
      </c>
      <c r="AL367" s="134" t="str">
        <f t="shared" si="43"/>
        <v>TN</v>
      </c>
      <c r="AM367" s="119">
        <v>871</v>
      </c>
      <c r="AN367" s="135">
        <f t="shared" si="44"/>
        <v>0</v>
      </c>
      <c r="AO367" s="135" t="str">
        <f t="shared" si="45"/>
        <v>104</v>
      </c>
      <c r="AP367" s="135" t="str">
        <f t="shared" si="46"/>
        <v>10</v>
      </c>
      <c r="AQ367" s="135" t="str">
        <f t="shared" si="47"/>
        <v>0</v>
      </c>
      <c r="AR367" s="136"/>
      <c r="AS367" s="137">
        <v>3</v>
      </c>
      <c r="AT367" s="137"/>
      <c r="AU367" s="161"/>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row>
    <row r="368" spans="1:76" s="6" customFormat="1" ht="23.25" customHeight="1" x14ac:dyDescent="0.2">
      <c r="A368" s="43">
        <v>32</v>
      </c>
      <c r="B368" s="43">
        <v>28</v>
      </c>
      <c r="C368" s="15" t="s">
        <v>1097</v>
      </c>
      <c r="D368" s="119">
        <f>IF(AND(AS368=AS367,AL368=AL367),IF(AL368="TN",IF(AS367=3,IF(D367&lt;'Phan phong'!$I$9,D367+1,1),IF(D367&lt;'Phan phong'!$I$10,D367+1,1)),IF(AS367=3,IF(D367&lt;'Phan phong'!$P$9,D367+1,1),IF(D367&lt;'Phan phong'!$P$10,D367+1,1))),1)</f>
        <v>5</v>
      </c>
      <c r="E368" s="138">
        <v>290366</v>
      </c>
      <c r="F368" s="121" t="s">
        <v>542</v>
      </c>
      <c r="G368" s="150" t="s">
        <v>543</v>
      </c>
      <c r="H368" s="163" t="s">
        <v>825</v>
      </c>
      <c r="I368" s="142"/>
      <c r="J368" s="142"/>
      <c r="K368" s="124"/>
      <c r="L368" s="124"/>
      <c r="M368" s="124"/>
      <c r="N368" s="124"/>
      <c r="O368" s="124"/>
      <c r="P368" s="124"/>
      <c r="Q368" s="142"/>
      <c r="R368" s="126"/>
      <c r="S368" s="142"/>
      <c r="T368" s="142"/>
      <c r="U368" s="124"/>
      <c r="V368" s="124"/>
      <c r="W368" s="124"/>
      <c r="X368" s="124"/>
      <c r="Y368" s="124"/>
      <c r="Z368" s="124"/>
      <c r="AA368" s="142"/>
      <c r="AB368" s="126"/>
      <c r="AC368" s="127">
        <f>SUM(I368,K368,M368,O368,Q368)</f>
        <v>0</v>
      </c>
      <c r="AD368" s="143" t="s">
        <v>14</v>
      </c>
      <c r="AE368" s="143" t="s">
        <v>304</v>
      </c>
      <c r="AF368" s="129"/>
      <c r="AG368" s="129"/>
      <c r="AH368" s="164"/>
      <c r="AI368" s="131">
        <f t="shared" si="48"/>
        <v>13</v>
      </c>
      <c r="AJ368" s="132" t="str">
        <f t="shared" si="50"/>
        <v>TN</v>
      </c>
      <c r="AK368" s="133"/>
      <c r="AL368" s="134" t="str">
        <f t="shared" si="43"/>
        <v>TN</v>
      </c>
      <c r="AM368" s="119">
        <v>165</v>
      </c>
      <c r="AN368" s="135">
        <f t="shared" si="44"/>
        <v>1</v>
      </c>
      <c r="AO368" s="135" t="str">
        <f t="shared" si="45"/>
        <v>114</v>
      </c>
      <c r="AP368" s="135" t="str">
        <f t="shared" si="46"/>
        <v>11</v>
      </c>
      <c r="AQ368" s="135" t="str">
        <f t="shared" si="47"/>
        <v>1</v>
      </c>
      <c r="AR368" s="146"/>
      <c r="AS368" s="137">
        <v>3</v>
      </c>
      <c r="AT368" s="137"/>
      <c r="AU368" s="137"/>
    </row>
    <row r="369" spans="1:76" s="6" customFormat="1" ht="23.25" customHeight="1" x14ac:dyDescent="0.25">
      <c r="A369" s="43">
        <v>38</v>
      </c>
      <c r="B369" s="44">
        <v>22</v>
      </c>
      <c r="C369" s="50" t="s">
        <v>1949</v>
      </c>
      <c r="D369" s="119">
        <f>IF(AND(AS369=AS368,AL369=AL368),IF(AL369="TN",IF(AS368=3,IF(D368&lt;'Phan phong'!$I$9,D368+1,1),IF(D368&lt;'Phan phong'!$I$10,D368+1,1)),IF(AS368=3,IF(D368&lt;'Phan phong'!$P$9,D368+1,1),IF(D368&lt;'Phan phong'!$P$10,D368+1,1))),1)</f>
        <v>6</v>
      </c>
      <c r="E369" s="120">
        <v>290367</v>
      </c>
      <c r="F369" s="121" t="s">
        <v>392</v>
      </c>
      <c r="G369" s="122" t="s">
        <v>543</v>
      </c>
      <c r="H369" s="123">
        <v>37211</v>
      </c>
      <c r="I369" s="124"/>
      <c r="J369" s="124"/>
      <c r="K369" s="124"/>
      <c r="L369" s="124"/>
      <c r="M369" s="124"/>
      <c r="N369" s="124"/>
      <c r="O369" s="124"/>
      <c r="P369" s="124"/>
      <c r="Q369" s="125"/>
      <c r="R369" s="126"/>
      <c r="S369" s="124"/>
      <c r="T369" s="124"/>
      <c r="U369" s="124"/>
      <c r="V369" s="124"/>
      <c r="W369" s="124"/>
      <c r="X369" s="124"/>
      <c r="Y369" s="124"/>
      <c r="Z369" s="124"/>
      <c r="AA369" s="125"/>
      <c r="AB369" s="126"/>
      <c r="AC369" s="127">
        <f>SUM(I369,K369,M369,O369)</f>
        <v>0</v>
      </c>
      <c r="AD369" s="128" t="s">
        <v>164</v>
      </c>
      <c r="AE369" s="128" t="s">
        <v>163</v>
      </c>
      <c r="AF369" s="129"/>
      <c r="AG369" s="129"/>
      <c r="AH369" s="130"/>
      <c r="AI369" s="131">
        <f t="shared" si="48"/>
        <v>13</v>
      </c>
      <c r="AJ369" s="132" t="str">
        <f t="shared" si="50"/>
        <v>TN</v>
      </c>
      <c r="AK369" s="133"/>
      <c r="AL369" s="134" t="str">
        <f t="shared" si="43"/>
        <v>TN</v>
      </c>
      <c r="AM369" s="119">
        <v>1107</v>
      </c>
      <c r="AN369" s="135">
        <f t="shared" si="44"/>
        <v>0</v>
      </c>
      <c r="AO369" s="135" t="str">
        <f t="shared" si="45"/>
        <v>109</v>
      </c>
      <c r="AP369" s="135" t="str">
        <f t="shared" si="46"/>
        <v>10</v>
      </c>
      <c r="AQ369" s="135" t="str">
        <f t="shared" si="47"/>
        <v>0</v>
      </c>
      <c r="AR369" s="136"/>
      <c r="AS369" s="137">
        <v>3</v>
      </c>
      <c r="AT369" s="161"/>
      <c r="AU369" s="161"/>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row>
    <row r="370" spans="1:76" s="6" customFormat="1" ht="23.25" customHeight="1" x14ac:dyDescent="0.25">
      <c r="A370" s="43">
        <v>13</v>
      </c>
      <c r="B370" s="44">
        <v>30</v>
      </c>
      <c r="C370" s="50" t="s">
        <v>1761</v>
      </c>
      <c r="D370" s="119">
        <f>IF(AND(AS370=AS369,AL370=AL369),IF(AL370="TN",IF(AS369=3,IF(D369&lt;'Phan phong'!$I$9,D369+1,1),IF(D369&lt;'Phan phong'!$I$10,D369+1,1)),IF(AS369=3,IF(D369&lt;'Phan phong'!$P$9,D369+1,1),IF(D369&lt;'Phan phong'!$P$10,D369+1,1))),1)</f>
        <v>7</v>
      </c>
      <c r="E370" s="138">
        <v>290368</v>
      </c>
      <c r="F370" s="121" t="s">
        <v>2034</v>
      </c>
      <c r="G370" s="122" t="s">
        <v>656</v>
      </c>
      <c r="H370" s="123">
        <v>36946</v>
      </c>
      <c r="I370" s="124"/>
      <c r="J370" s="124"/>
      <c r="K370" s="124"/>
      <c r="L370" s="124"/>
      <c r="M370" s="124"/>
      <c r="N370" s="124"/>
      <c r="O370" s="124"/>
      <c r="P370" s="124"/>
      <c r="Q370" s="125"/>
      <c r="R370" s="126"/>
      <c r="S370" s="124"/>
      <c r="T370" s="124"/>
      <c r="U370" s="124"/>
      <c r="V370" s="124"/>
      <c r="W370" s="124"/>
      <c r="X370" s="124"/>
      <c r="Y370" s="124"/>
      <c r="Z370" s="124"/>
      <c r="AA370" s="125"/>
      <c r="AB370" s="126"/>
      <c r="AC370" s="127">
        <f>SUM(I370,K370,M370,O370,Q370)</f>
        <v>0</v>
      </c>
      <c r="AD370" s="128" t="s">
        <v>5</v>
      </c>
      <c r="AE370" s="128" t="s">
        <v>272</v>
      </c>
      <c r="AF370" s="177"/>
      <c r="AG370" s="177"/>
      <c r="AH370" s="165"/>
      <c r="AI370" s="131">
        <f t="shared" si="48"/>
        <v>13</v>
      </c>
      <c r="AJ370" s="132" t="str">
        <f t="shared" si="50"/>
        <v>XH</v>
      </c>
      <c r="AK370" s="133" t="s">
        <v>163</v>
      </c>
      <c r="AL370" s="134" t="str">
        <f t="shared" si="43"/>
        <v>TN</v>
      </c>
      <c r="AM370" s="119">
        <v>911</v>
      </c>
      <c r="AN370" s="135">
        <f t="shared" si="44"/>
        <v>0</v>
      </c>
      <c r="AO370" s="135" t="str">
        <f t="shared" si="45"/>
        <v>105</v>
      </c>
      <c r="AP370" s="135" t="str">
        <f t="shared" si="46"/>
        <v>10</v>
      </c>
      <c r="AQ370" s="135" t="str">
        <f t="shared" si="47"/>
        <v>0</v>
      </c>
      <c r="AR370" s="136"/>
      <c r="AS370" s="137">
        <v>3</v>
      </c>
      <c r="AT370" s="137"/>
      <c r="AU370" s="161"/>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row>
    <row r="371" spans="1:76" s="6" customFormat="1" ht="23.25" customHeight="1" x14ac:dyDescent="0.2">
      <c r="A371" s="43">
        <v>12</v>
      </c>
      <c r="B371" s="44">
        <v>39</v>
      </c>
      <c r="C371" s="50" t="s">
        <v>1867</v>
      </c>
      <c r="D371" s="119">
        <f>IF(AND(AS371=AS370,AL371=AL370),IF(AL371="TN",IF(AS370=3,IF(D370&lt;'Phan phong'!$I$9,D370+1,1),IF(D370&lt;'Phan phong'!$I$10,D370+1,1)),IF(AS370=3,IF(D370&lt;'Phan phong'!$P$9,D370+1,1),IF(D370&lt;'Phan phong'!$P$10,D370+1,1))),1)</f>
        <v>8</v>
      </c>
      <c r="E371" s="120">
        <v>290369</v>
      </c>
      <c r="F371" s="121" t="s">
        <v>422</v>
      </c>
      <c r="G371" s="122" t="s">
        <v>656</v>
      </c>
      <c r="H371" s="123">
        <v>36949</v>
      </c>
      <c r="I371" s="124"/>
      <c r="J371" s="124"/>
      <c r="K371" s="124"/>
      <c r="L371" s="124"/>
      <c r="M371" s="124"/>
      <c r="N371" s="124"/>
      <c r="O371" s="124"/>
      <c r="P371" s="124"/>
      <c r="Q371" s="125"/>
      <c r="R371" s="126"/>
      <c r="S371" s="124"/>
      <c r="T371" s="124"/>
      <c r="U371" s="124"/>
      <c r="V371" s="124"/>
      <c r="W371" s="124"/>
      <c r="X371" s="124"/>
      <c r="Y371" s="124"/>
      <c r="Z371" s="124"/>
      <c r="AA371" s="125"/>
      <c r="AB371" s="126"/>
      <c r="AC371" s="127">
        <f>SUM(I371,K371,M371,O371)</f>
        <v>0</v>
      </c>
      <c r="AD371" s="128" t="s">
        <v>8</v>
      </c>
      <c r="AE371" s="128" t="s">
        <v>163</v>
      </c>
      <c r="AF371" s="129"/>
      <c r="AG371" s="129"/>
      <c r="AH371" s="130"/>
      <c r="AI371" s="131">
        <f t="shared" si="48"/>
        <v>13</v>
      </c>
      <c r="AJ371" s="132" t="str">
        <f t="shared" si="50"/>
        <v>TN</v>
      </c>
      <c r="AK371" s="133"/>
      <c r="AL371" s="134" t="str">
        <f t="shared" si="43"/>
        <v>TN</v>
      </c>
      <c r="AM371" s="119">
        <v>1021</v>
      </c>
      <c r="AN371" s="135">
        <f t="shared" si="44"/>
        <v>0</v>
      </c>
      <c r="AO371" s="135" t="str">
        <f t="shared" si="45"/>
        <v>107</v>
      </c>
      <c r="AP371" s="135" t="str">
        <f t="shared" si="46"/>
        <v>10</v>
      </c>
      <c r="AQ371" s="135" t="str">
        <f t="shared" si="47"/>
        <v>0</v>
      </c>
      <c r="AR371" s="146"/>
      <c r="AS371" s="137">
        <v>3</v>
      </c>
      <c r="AT371" s="162"/>
      <c r="AU371" s="161"/>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row>
    <row r="372" spans="1:76" s="6" customFormat="1" ht="23.25" customHeight="1" x14ac:dyDescent="0.25">
      <c r="A372" s="42"/>
      <c r="B372" s="43"/>
      <c r="C372" s="50" t="s">
        <v>1637</v>
      </c>
      <c r="D372" s="119">
        <f>IF(AND(AS372=AS371,AL372=AL371),IF(AL372="TN",IF(AS371=3,IF(D371&lt;'Phan phong'!$I$9,D371+1,1),IF(D371&lt;'Phan phong'!$I$10,D371+1,1)),IF(AS371=3,IF(D371&lt;'Phan phong'!$P$9,D371+1,1),IF(D371&lt;'Phan phong'!$P$10,D371+1,1))),1)</f>
        <v>9</v>
      </c>
      <c r="E372" s="138">
        <v>290370</v>
      </c>
      <c r="F372" s="121" t="s">
        <v>1987</v>
      </c>
      <c r="G372" s="150" t="s">
        <v>449</v>
      </c>
      <c r="H372" s="151"/>
      <c r="I372" s="142"/>
      <c r="J372" s="142"/>
      <c r="K372" s="124"/>
      <c r="L372" s="124"/>
      <c r="M372" s="124"/>
      <c r="N372" s="124"/>
      <c r="O372" s="124"/>
      <c r="P372" s="124"/>
      <c r="Q372" s="142"/>
      <c r="R372" s="152"/>
      <c r="S372" s="142"/>
      <c r="T372" s="142"/>
      <c r="U372" s="124"/>
      <c r="V372" s="124"/>
      <c r="W372" s="124"/>
      <c r="X372" s="124"/>
      <c r="Y372" s="124"/>
      <c r="Z372" s="124"/>
      <c r="AA372" s="142"/>
      <c r="AB372" s="152"/>
      <c r="AC372" s="127"/>
      <c r="AD372" s="128" t="s">
        <v>2</v>
      </c>
      <c r="AE372" s="128" t="s">
        <v>163</v>
      </c>
      <c r="AF372" s="129"/>
      <c r="AG372" s="129"/>
      <c r="AH372" s="153"/>
      <c r="AI372" s="131">
        <f t="shared" si="48"/>
        <v>13</v>
      </c>
      <c r="AJ372" s="132" t="str">
        <f t="shared" si="50"/>
        <v>TN</v>
      </c>
      <c r="AK372" s="154"/>
      <c r="AL372" s="134" t="str">
        <f t="shared" si="43"/>
        <v>TN</v>
      </c>
      <c r="AM372" s="119">
        <v>787</v>
      </c>
      <c r="AN372" s="135">
        <f t="shared" si="44"/>
        <v>0</v>
      </c>
      <c r="AO372" s="135" t="str">
        <f t="shared" si="45"/>
        <v>102</v>
      </c>
      <c r="AP372" s="135" t="str">
        <f t="shared" si="46"/>
        <v>10</v>
      </c>
      <c r="AQ372" s="135" t="str">
        <f t="shared" si="47"/>
        <v>0</v>
      </c>
      <c r="AR372" s="155"/>
      <c r="AS372" s="137">
        <v>3</v>
      </c>
      <c r="AT372" s="156"/>
      <c r="AU372" s="145"/>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row>
    <row r="373" spans="1:76" s="6" customFormat="1" ht="23.25" customHeight="1" x14ac:dyDescent="0.2">
      <c r="A373" s="43">
        <v>33</v>
      </c>
      <c r="B373" s="43">
        <v>26</v>
      </c>
      <c r="C373" s="15" t="s">
        <v>1109</v>
      </c>
      <c r="D373" s="119">
        <f>IF(AND(AS373=AS372,AL373=AL372),IF(AL373="TN",IF(AS372=3,IF(D372&lt;'Phan phong'!$I$9,D372+1,1),IF(D372&lt;'Phan phong'!$I$10,D372+1,1)),IF(AS372=3,IF(D372&lt;'Phan phong'!$P$9,D372+1,1),IF(D372&lt;'Phan phong'!$P$10,D372+1,1))),1)</f>
        <v>10</v>
      </c>
      <c r="E373" s="120">
        <v>290371</v>
      </c>
      <c r="F373" s="121" t="s">
        <v>412</v>
      </c>
      <c r="G373" s="150" t="s">
        <v>449</v>
      </c>
      <c r="H373" s="163" t="s">
        <v>828</v>
      </c>
      <c r="I373" s="142"/>
      <c r="J373" s="142"/>
      <c r="K373" s="124"/>
      <c r="L373" s="124"/>
      <c r="M373" s="124"/>
      <c r="N373" s="124"/>
      <c r="O373" s="124"/>
      <c r="P373" s="124"/>
      <c r="Q373" s="142"/>
      <c r="R373" s="126"/>
      <c r="S373" s="142"/>
      <c r="T373" s="142"/>
      <c r="U373" s="124"/>
      <c r="V373" s="124"/>
      <c r="W373" s="124"/>
      <c r="X373" s="124"/>
      <c r="Y373" s="124"/>
      <c r="Z373" s="124"/>
      <c r="AA373" s="142"/>
      <c r="AB373" s="126"/>
      <c r="AC373" s="127">
        <f>SUM(I373,K373,M373,O373,Q373)</f>
        <v>0</v>
      </c>
      <c r="AD373" s="143" t="s">
        <v>14</v>
      </c>
      <c r="AE373" s="143" t="s">
        <v>1282</v>
      </c>
      <c r="AF373" s="129"/>
      <c r="AG373" s="129"/>
      <c r="AH373" s="164"/>
      <c r="AI373" s="131">
        <f t="shared" si="48"/>
        <v>13</v>
      </c>
      <c r="AJ373" s="132" t="str">
        <f t="shared" si="50"/>
        <v>TN</v>
      </c>
      <c r="AK373" s="133"/>
      <c r="AL373" s="134" t="str">
        <f t="shared" si="43"/>
        <v>TN</v>
      </c>
      <c r="AM373" s="119">
        <v>166</v>
      </c>
      <c r="AN373" s="135">
        <f t="shared" si="44"/>
        <v>1</v>
      </c>
      <c r="AO373" s="135" t="str">
        <f t="shared" si="45"/>
        <v>114</v>
      </c>
      <c r="AP373" s="135" t="str">
        <f t="shared" si="46"/>
        <v>11</v>
      </c>
      <c r="AQ373" s="135" t="str">
        <f t="shared" si="47"/>
        <v>1</v>
      </c>
      <c r="AR373" s="146"/>
      <c r="AS373" s="137">
        <v>3</v>
      </c>
      <c r="AT373" s="145"/>
      <c r="AU373" s="162"/>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row>
    <row r="374" spans="1:76" s="6" customFormat="1" ht="23.25" customHeight="1" x14ac:dyDescent="0.2">
      <c r="A374" s="43">
        <v>14</v>
      </c>
      <c r="B374" s="43">
        <v>14</v>
      </c>
      <c r="C374" s="15" t="s">
        <v>996</v>
      </c>
      <c r="D374" s="119">
        <f>IF(AND(AS374=AS373,AL374=AL373),IF(AL374="TN",IF(AS373=3,IF(D373&lt;'Phan phong'!$I$9,D373+1,1),IF(D373&lt;'Phan phong'!$I$10,D373+1,1)),IF(AS373=3,IF(D373&lt;'Phan phong'!$P$9,D373+1,1),IF(D373&lt;'Phan phong'!$P$10,D373+1,1))),1)</f>
        <v>11</v>
      </c>
      <c r="E374" s="138">
        <v>290372</v>
      </c>
      <c r="F374" s="121" t="s">
        <v>448</v>
      </c>
      <c r="G374" s="150" t="s">
        <v>449</v>
      </c>
      <c r="H374" s="163" t="s">
        <v>749</v>
      </c>
      <c r="I374" s="142"/>
      <c r="J374" s="142"/>
      <c r="K374" s="124"/>
      <c r="L374" s="124"/>
      <c r="M374" s="124"/>
      <c r="N374" s="124"/>
      <c r="O374" s="124"/>
      <c r="P374" s="124"/>
      <c r="Q374" s="142"/>
      <c r="R374" s="126"/>
      <c r="S374" s="142"/>
      <c r="T374" s="142"/>
      <c r="U374" s="124"/>
      <c r="V374" s="124"/>
      <c r="W374" s="124"/>
      <c r="X374" s="124"/>
      <c r="Y374" s="124"/>
      <c r="Z374" s="124"/>
      <c r="AA374" s="142"/>
      <c r="AB374" s="126"/>
      <c r="AC374" s="127">
        <f>SUM(I374,K374,M374,O374,Q374)</f>
        <v>0</v>
      </c>
      <c r="AD374" s="143" t="s">
        <v>16</v>
      </c>
      <c r="AE374" s="143" t="s">
        <v>162</v>
      </c>
      <c r="AF374" s="129"/>
      <c r="AG374" s="129"/>
      <c r="AH374" s="144"/>
      <c r="AI374" s="131">
        <f t="shared" si="48"/>
        <v>13</v>
      </c>
      <c r="AJ374" s="132" t="str">
        <f t="shared" si="50"/>
        <v>TN</v>
      </c>
      <c r="AK374" s="133"/>
      <c r="AL374" s="134" t="str">
        <f t="shared" si="43"/>
        <v>TN</v>
      </c>
      <c r="AM374" s="119">
        <v>293</v>
      </c>
      <c r="AN374" s="135">
        <f t="shared" si="44"/>
        <v>1</v>
      </c>
      <c r="AO374" s="135" t="str">
        <f t="shared" si="45"/>
        <v>117</v>
      </c>
      <c r="AP374" s="135" t="str">
        <f t="shared" si="46"/>
        <v>11</v>
      </c>
      <c r="AQ374" s="135" t="str">
        <f t="shared" si="47"/>
        <v>1</v>
      </c>
      <c r="AR374" s="146"/>
      <c r="AS374" s="137">
        <v>3</v>
      </c>
      <c r="AT374" s="145"/>
      <c r="AU374" s="137"/>
    </row>
    <row r="375" spans="1:76" s="6" customFormat="1" ht="23.25" customHeight="1" x14ac:dyDescent="0.25">
      <c r="A375" s="42"/>
      <c r="B375" s="43"/>
      <c r="C375" s="50" t="s">
        <v>1641</v>
      </c>
      <c r="D375" s="119">
        <f>IF(AND(AS375=AS374,AL375=AL374),IF(AL375="TN",IF(AS374=3,IF(D374&lt;'Phan phong'!$I$9,D374+1,1),IF(D374&lt;'Phan phong'!$I$10,D374+1,1)),IF(AS374=3,IF(D374&lt;'Phan phong'!$P$9,D374+1,1),IF(D374&lt;'Phan phong'!$P$10,D374+1,1))),1)</f>
        <v>12</v>
      </c>
      <c r="E375" s="120">
        <v>290373</v>
      </c>
      <c r="F375" s="121" t="s">
        <v>1989</v>
      </c>
      <c r="G375" s="150" t="s">
        <v>1990</v>
      </c>
      <c r="H375" s="151"/>
      <c r="I375" s="142"/>
      <c r="J375" s="142"/>
      <c r="K375" s="124"/>
      <c r="L375" s="124"/>
      <c r="M375" s="124"/>
      <c r="N375" s="124"/>
      <c r="O375" s="124"/>
      <c r="P375" s="124"/>
      <c r="Q375" s="142"/>
      <c r="R375" s="152"/>
      <c r="S375" s="142"/>
      <c r="T375" s="142"/>
      <c r="U375" s="124"/>
      <c r="V375" s="124"/>
      <c r="W375" s="124"/>
      <c r="X375" s="124"/>
      <c r="Y375" s="124"/>
      <c r="Z375" s="124"/>
      <c r="AA375" s="142"/>
      <c r="AB375" s="152"/>
      <c r="AC375" s="127"/>
      <c r="AD375" s="128" t="s">
        <v>2</v>
      </c>
      <c r="AE375" s="128" t="s">
        <v>163</v>
      </c>
      <c r="AF375" s="129"/>
      <c r="AG375" s="129"/>
      <c r="AH375" s="153"/>
      <c r="AI375" s="131">
        <f t="shared" si="48"/>
        <v>13</v>
      </c>
      <c r="AJ375" s="132" t="str">
        <f t="shared" si="50"/>
        <v>TN</v>
      </c>
      <c r="AK375" s="154"/>
      <c r="AL375" s="134" t="str">
        <f t="shared" si="43"/>
        <v>TN</v>
      </c>
      <c r="AM375" s="119">
        <v>791</v>
      </c>
      <c r="AN375" s="135">
        <f t="shared" si="44"/>
        <v>0</v>
      </c>
      <c r="AO375" s="135" t="str">
        <f t="shared" si="45"/>
        <v>102</v>
      </c>
      <c r="AP375" s="135" t="str">
        <f t="shared" si="46"/>
        <v>10</v>
      </c>
      <c r="AQ375" s="135" t="str">
        <f t="shared" si="47"/>
        <v>0</v>
      </c>
      <c r="AR375" s="155"/>
      <c r="AS375" s="137">
        <v>3</v>
      </c>
      <c r="AT375" s="156"/>
      <c r="AU375" s="145"/>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row>
    <row r="376" spans="1:76" s="6" customFormat="1" ht="23.25" customHeight="1" x14ac:dyDescent="0.25">
      <c r="A376" s="43">
        <v>9</v>
      </c>
      <c r="B376" s="44">
        <v>16</v>
      </c>
      <c r="C376" s="50" t="s">
        <v>1839</v>
      </c>
      <c r="D376" s="119">
        <f>IF(AND(AS376=AS375,AL376=AL375),IF(AL376="TN",IF(AS375=3,IF(D375&lt;'Phan phong'!$I$9,D375+1,1),IF(D375&lt;'Phan phong'!$I$10,D375+1,1)),IF(AS375=3,IF(D375&lt;'Phan phong'!$P$9,D375+1,1),IF(D375&lt;'Phan phong'!$P$10,D375+1,1))),1)</f>
        <v>13</v>
      </c>
      <c r="E376" s="138">
        <v>290374</v>
      </c>
      <c r="F376" s="121" t="s">
        <v>2064</v>
      </c>
      <c r="G376" s="122" t="s">
        <v>2018</v>
      </c>
      <c r="H376" s="123">
        <v>36997</v>
      </c>
      <c r="I376" s="124"/>
      <c r="J376" s="124"/>
      <c r="K376" s="124"/>
      <c r="L376" s="124"/>
      <c r="M376" s="124"/>
      <c r="N376" s="124"/>
      <c r="O376" s="124"/>
      <c r="P376" s="124"/>
      <c r="Q376" s="125"/>
      <c r="R376" s="126"/>
      <c r="S376" s="124"/>
      <c r="T376" s="124"/>
      <c r="U376" s="124"/>
      <c r="V376" s="124"/>
      <c r="W376" s="124"/>
      <c r="X376" s="124"/>
      <c r="Y376" s="124"/>
      <c r="Z376" s="124"/>
      <c r="AA376" s="125"/>
      <c r="AB376" s="126"/>
      <c r="AC376" s="127">
        <f>SUM(I376,K376,M376,O376)</f>
        <v>0</v>
      </c>
      <c r="AD376" s="128" t="s">
        <v>8</v>
      </c>
      <c r="AE376" s="128" t="s">
        <v>163</v>
      </c>
      <c r="AF376" s="129"/>
      <c r="AG376" s="129"/>
      <c r="AH376" s="130"/>
      <c r="AI376" s="131">
        <f t="shared" si="48"/>
        <v>13</v>
      </c>
      <c r="AJ376" s="132" t="str">
        <f t="shared" si="50"/>
        <v>TN</v>
      </c>
      <c r="AK376" s="133"/>
      <c r="AL376" s="134" t="str">
        <f t="shared" si="43"/>
        <v>TN</v>
      </c>
      <c r="AM376" s="119">
        <v>993</v>
      </c>
      <c r="AN376" s="135">
        <f t="shared" si="44"/>
        <v>0</v>
      </c>
      <c r="AO376" s="135" t="str">
        <f t="shared" si="45"/>
        <v>107</v>
      </c>
      <c r="AP376" s="135" t="str">
        <f t="shared" si="46"/>
        <v>10</v>
      </c>
      <c r="AQ376" s="135" t="str">
        <f t="shared" si="47"/>
        <v>0</v>
      </c>
      <c r="AR376" s="136"/>
      <c r="AS376" s="137">
        <v>3</v>
      </c>
      <c r="AT376" s="137"/>
      <c r="AU376" s="161"/>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row>
    <row r="377" spans="1:76" s="6" customFormat="1" ht="23.25" customHeight="1" x14ac:dyDescent="0.25">
      <c r="A377" s="42"/>
      <c r="B377" s="43"/>
      <c r="C377" s="50" t="s">
        <v>1576</v>
      </c>
      <c r="D377" s="119">
        <f>IF(AND(AS377=AS376,AL377=AL376),IF(AL377="TN",IF(AS376=3,IF(D376&lt;'Phan phong'!$I$9,D376+1,1),IF(D376&lt;'Phan phong'!$I$10,D376+1,1)),IF(AS376=3,IF(D376&lt;'Phan phong'!$P$9,D376+1,1),IF(D376&lt;'Phan phong'!$P$10,D376+1,1))),1)</f>
        <v>14</v>
      </c>
      <c r="E377" s="120">
        <v>290375</v>
      </c>
      <c r="F377" s="121" t="s">
        <v>346</v>
      </c>
      <c r="G377" s="150" t="s">
        <v>1963</v>
      </c>
      <c r="H377" s="151"/>
      <c r="I377" s="142"/>
      <c r="J377" s="142"/>
      <c r="K377" s="124"/>
      <c r="L377" s="124"/>
      <c r="M377" s="124"/>
      <c r="N377" s="124"/>
      <c r="O377" s="124"/>
      <c r="P377" s="124"/>
      <c r="Q377" s="142"/>
      <c r="R377" s="152"/>
      <c r="S377" s="142"/>
      <c r="T377" s="142"/>
      <c r="U377" s="124"/>
      <c r="V377" s="124"/>
      <c r="W377" s="124"/>
      <c r="X377" s="124"/>
      <c r="Y377" s="124"/>
      <c r="Z377" s="124"/>
      <c r="AA377" s="142"/>
      <c r="AB377" s="152"/>
      <c r="AC377" s="127"/>
      <c r="AD377" s="128" t="s">
        <v>1</v>
      </c>
      <c r="AE377" s="128" t="s">
        <v>163</v>
      </c>
      <c r="AF377" s="129"/>
      <c r="AG377" s="129"/>
      <c r="AH377" s="153"/>
      <c r="AI377" s="131">
        <f t="shared" si="48"/>
        <v>13</v>
      </c>
      <c r="AJ377" s="132" t="str">
        <f t="shared" si="50"/>
        <v>TN</v>
      </c>
      <c r="AK377" s="154"/>
      <c r="AL377" s="134" t="str">
        <f t="shared" si="43"/>
        <v>TN</v>
      </c>
      <c r="AM377" s="119">
        <v>726</v>
      </c>
      <c r="AN377" s="135">
        <f t="shared" si="44"/>
        <v>0</v>
      </c>
      <c r="AO377" s="135" t="str">
        <f t="shared" si="45"/>
        <v>101</v>
      </c>
      <c r="AP377" s="135" t="str">
        <f t="shared" si="46"/>
        <v>10</v>
      </c>
      <c r="AQ377" s="135" t="str">
        <f t="shared" si="47"/>
        <v>0</v>
      </c>
      <c r="AR377" s="155"/>
      <c r="AS377" s="137">
        <v>3</v>
      </c>
      <c r="AT377" s="156"/>
      <c r="AU377" s="145"/>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row>
    <row r="378" spans="1:76" s="6" customFormat="1" ht="23.25" customHeight="1" x14ac:dyDescent="0.25">
      <c r="A378" s="42"/>
      <c r="B378" s="43"/>
      <c r="C378" s="50" t="s">
        <v>1609</v>
      </c>
      <c r="D378" s="119">
        <f>IF(AND(AS378=AS377,AL378=AL377),IF(AL378="TN",IF(AS377=3,IF(D377&lt;'Phan phong'!$I$9,D377+1,1),IF(D377&lt;'Phan phong'!$I$10,D377+1,1)),IF(AS377=3,IF(D377&lt;'Phan phong'!$P$9,D377+1,1),IF(D377&lt;'Phan phong'!$P$10,D377+1,1))),1)</f>
        <v>15</v>
      </c>
      <c r="E378" s="138">
        <v>290376</v>
      </c>
      <c r="F378" s="121" t="s">
        <v>348</v>
      </c>
      <c r="G378" s="150" t="s">
        <v>620</v>
      </c>
      <c r="H378" s="151"/>
      <c r="I378" s="142"/>
      <c r="J378" s="142"/>
      <c r="K378" s="124"/>
      <c r="L378" s="124"/>
      <c r="M378" s="124"/>
      <c r="N378" s="124"/>
      <c r="O378" s="124"/>
      <c r="P378" s="124"/>
      <c r="Q378" s="142"/>
      <c r="R378" s="152"/>
      <c r="S378" s="142"/>
      <c r="T378" s="142"/>
      <c r="U378" s="124"/>
      <c r="V378" s="124"/>
      <c r="W378" s="124"/>
      <c r="X378" s="124"/>
      <c r="Y378" s="124"/>
      <c r="Z378" s="124"/>
      <c r="AA378" s="142"/>
      <c r="AB378" s="152"/>
      <c r="AC378" s="127"/>
      <c r="AD378" s="128" t="s">
        <v>2</v>
      </c>
      <c r="AE378" s="128" t="s">
        <v>163</v>
      </c>
      <c r="AF378" s="129"/>
      <c r="AG378" s="129"/>
      <c r="AH378" s="153"/>
      <c r="AI378" s="131">
        <f t="shared" si="48"/>
        <v>13</v>
      </c>
      <c r="AJ378" s="132" t="str">
        <f t="shared" si="50"/>
        <v>TN</v>
      </c>
      <c r="AK378" s="154"/>
      <c r="AL378" s="134" t="str">
        <f t="shared" si="43"/>
        <v>TN</v>
      </c>
      <c r="AM378" s="119">
        <v>759</v>
      </c>
      <c r="AN378" s="135">
        <f t="shared" si="44"/>
        <v>0</v>
      </c>
      <c r="AO378" s="135" t="str">
        <f t="shared" si="45"/>
        <v>102</v>
      </c>
      <c r="AP378" s="135" t="str">
        <f t="shared" si="46"/>
        <v>10</v>
      </c>
      <c r="AQ378" s="135" t="str">
        <f t="shared" si="47"/>
        <v>0</v>
      </c>
      <c r="AR378" s="155"/>
      <c r="AS378" s="137">
        <v>3</v>
      </c>
      <c r="AT378" s="156"/>
      <c r="AU378" s="145"/>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row>
    <row r="379" spans="1:76" s="6" customFormat="1" ht="23.25" customHeight="1" x14ac:dyDescent="0.25">
      <c r="A379" s="42"/>
      <c r="B379" s="43"/>
      <c r="C379" s="50" t="s">
        <v>1581</v>
      </c>
      <c r="D379" s="119">
        <f>IF(AND(AS379=AS378,AL379=AL378),IF(AL379="TN",IF(AS378=3,IF(D378&lt;'Phan phong'!$I$9,D378+1,1),IF(D378&lt;'Phan phong'!$I$10,D378+1,1)),IF(AS378=3,IF(D378&lt;'Phan phong'!$P$9,D378+1,1),IF(D378&lt;'Phan phong'!$P$10,D378+1,1))),1)</f>
        <v>16</v>
      </c>
      <c r="E379" s="120">
        <v>290377</v>
      </c>
      <c r="F379" s="121" t="s">
        <v>423</v>
      </c>
      <c r="G379" s="150" t="s">
        <v>620</v>
      </c>
      <c r="H379" s="151"/>
      <c r="I379" s="142"/>
      <c r="J379" s="142"/>
      <c r="K379" s="124"/>
      <c r="L379" s="124"/>
      <c r="M379" s="124"/>
      <c r="N379" s="124"/>
      <c r="O379" s="124"/>
      <c r="P379" s="124"/>
      <c r="Q379" s="142"/>
      <c r="R379" s="152"/>
      <c r="S379" s="142"/>
      <c r="T379" s="142"/>
      <c r="U379" s="124"/>
      <c r="V379" s="124"/>
      <c r="W379" s="124"/>
      <c r="X379" s="124"/>
      <c r="Y379" s="124"/>
      <c r="Z379" s="124"/>
      <c r="AA379" s="142"/>
      <c r="AB379" s="152"/>
      <c r="AC379" s="127"/>
      <c r="AD379" s="128" t="s">
        <v>1</v>
      </c>
      <c r="AE379" s="128" t="s">
        <v>163</v>
      </c>
      <c r="AF379" s="129"/>
      <c r="AG379" s="129"/>
      <c r="AH379" s="153"/>
      <c r="AI379" s="131">
        <f t="shared" si="48"/>
        <v>13</v>
      </c>
      <c r="AJ379" s="132" t="str">
        <f t="shared" si="50"/>
        <v>TN</v>
      </c>
      <c r="AK379" s="154"/>
      <c r="AL379" s="134" t="str">
        <f t="shared" si="43"/>
        <v>TN</v>
      </c>
      <c r="AM379" s="119">
        <v>731</v>
      </c>
      <c r="AN379" s="135">
        <f t="shared" si="44"/>
        <v>0</v>
      </c>
      <c r="AO379" s="135" t="str">
        <f t="shared" si="45"/>
        <v>101</v>
      </c>
      <c r="AP379" s="135" t="str">
        <f t="shared" si="46"/>
        <v>10</v>
      </c>
      <c r="AQ379" s="135" t="str">
        <f t="shared" si="47"/>
        <v>0</v>
      </c>
      <c r="AR379" s="155"/>
      <c r="AS379" s="137">
        <v>3</v>
      </c>
      <c r="AT379" s="156"/>
      <c r="AU379" s="145"/>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row>
    <row r="380" spans="1:76" s="6" customFormat="1" ht="23.25" customHeight="1" x14ac:dyDescent="0.25">
      <c r="A380" s="43">
        <v>25</v>
      </c>
      <c r="B380" s="44">
        <v>37</v>
      </c>
      <c r="C380" s="50" t="s">
        <v>1765</v>
      </c>
      <c r="D380" s="119">
        <f>IF(AND(AS380=AS379,AL380=AL379),IF(AL380="TN",IF(AS379=3,IF(D379&lt;'Phan phong'!$I$9,D379+1,1),IF(D379&lt;'Phan phong'!$I$10,D379+1,1)),IF(AS379=3,IF(D379&lt;'Phan phong'!$P$9,D379+1,1),IF(D379&lt;'Phan phong'!$P$10,D379+1,1))),1)</f>
        <v>17</v>
      </c>
      <c r="E380" s="138">
        <v>290378</v>
      </c>
      <c r="F380" s="121" t="s">
        <v>2035</v>
      </c>
      <c r="G380" s="122" t="s">
        <v>557</v>
      </c>
      <c r="H380" s="123">
        <v>37193</v>
      </c>
      <c r="I380" s="124"/>
      <c r="J380" s="124"/>
      <c r="K380" s="124"/>
      <c r="L380" s="124"/>
      <c r="M380" s="124"/>
      <c r="N380" s="124"/>
      <c r="O380" s="124"/>
      <c r="P380" s="124"/>
      <c r="Q380" s="125"/>
      <c r="R380" s="126"/>
      <c r="S380" s="124"/>
      <c r="T380" s="124"/>
      <c r="U380" s="124"/>
      <c r="V380" s="124"/>
      <c r="W380" s="124"/>
      <c r="X380" s="124"/>
      <c r="Y380" s="124"/>
      <c r="Z380" s="124"/>
      <c r="AA380" s="125"/>
      <c r="AB380" s="126"/>
      <c r="AC380" s="127">
        <f>SUM(I380,K380,M380,O380)</f>
        <v>0</v>
      </c>
      <c r="AD380" s="128" t="s">
        <v>5</v>
      </c>
      <c r="AE380" s="128" t="s">
        <v>163</v>
      </c>
      <c r="AF380" s="129"/>
      <c r="AG380" s="129"/>
      <c r="AH380" s="130"/>
      <c r="AI380" s="131">
        <f t="shared" si="48"/>
        <v>13</v>
      </c>
      <c r="AJ380" s="132" t="str">
        <f t="shared" si="50"/>
        <v>TN</v>
      </c>
      <c r="AK380" s="133"/>
      <c r="AL380" s="134" t="str">
        <f t="shared" si="43"/>
        <v>TN</v>
      </c>
      <c r="AM380" s="119">
        <v>915</v>
      </c>
      <c r="AN380" s="135">
        <f t="shared" si="44"/>
        <v>0</v>
      </c>
      <c r="AO380" s="135" t="str">
        <f t="shared" si="45"/>
        <v>105</v>
      </c>
      <c r="AP380" s="135" t="str">
        <f t="shared" si="46"/>
        <v>10</v>
      </c>
      <c r="AQ380" s="135" t="str">
        <f t="shared" si="47"/>
        <v>0</v>
      </c>
      <c r="AR380" s="136"/>
      <c r="AS380" s="137">
        <v>3</v>
      </c>
      <c r="AT380" s="162"/>
      <c r="AU380" s="161"/>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row>
    <row r="381" spans="1:76" s="6" customFormat="1" ht="23.25" customHeight="1" x14ac:dyDescent="0.2">
      <c r="A381" s="43">
        <v>34</v>
      </c>
      <c r="B381" s="43">
        <v>6</v>
      </c>
      <c r="C381" s="15" t="s">
        <v>1111</v>
      </c>
      <c r="D381" s="119">
        <f>IF(AND(AS381=AS380,AL381=AL380),IF(AL381="TN",IF(AS380=3,IF(D380&lt;'Phan phong'!$I$9,D380+1,1),IF(D380&lt;'Phan phong'!$I$10,D380+1,1)),IF(AS380=3,IF(D380&lt;'Phan phong'!$P$9,D380+1,1),IF(D380&lt;'Phan phong'!$P$10,D380+1,1))),1)</f>
        <v>18</v>
      </c>
      <c r="E381" s="120">
        <v>290379</v>
      </c>
      <c r="F381" s="121" t="s">
        <v>556</v>
      </c>
      <c r="G381" s="150" t="s">
        <v>557</v>
      </c>
      <c r="H381" s="163" t="s">
        <v>772</v>
      </c>
      <c r="I381" s="142"/>
      <c r="J381" s="142"/>
      <c r="K381" s="124"/>
      <c r="L381" s="124"/>
      <c r="M381" s="124"/>
      <c r="N381" s="124"/>
      <c r="O381" s="124"/>
      <c r="P381" s="124"/>
      <c r="Q381" s="142"/>
      <c r="R381" s="126"/>
      <c r="S381" s="142"/>
      <c r="T381" s="142"/>
      <c r="U381" s="124"/>
      <c r="V381" s="124"/>
      <c r="W381" s="124"/>
      <c r="X381" s="124"/>
      <c r="Y381" s="124"/>
      <c r="Z381" s="124"/>
      <c r="AA381" s="142"/>
      <c r="AB381" s="126"/>
      <c r="AC381" s="127">
        <f>SUM(I381,K381,M381,O381,Q381)</f>
        <v>0</v>
      </c>
      <c r="AD381" s="143" t="s">
        <v>12</v>
      </c>
      <c r="AE381" s="143" t="s">
        <v>1559</v>
      </c>
      <c r="AF381" s="129"/>
      <c r="AG381" s="129"/>
      <c r="AH381" s="129" t="s">
        <v>1505</v>
      </c>
      <c r="AI381" s="131">
        <f t="shared" si="48"/>
        <v>13</v>
      </c>
      <c r="AJ381" s="132" t="str">
        <f t="shared" si="50"/>
        <v>TN</v>
      </c>
      <c r="AK381" s="133"/>
      <c r="AL381" s="134" t="str">
        <f t="shared" si="43"/>
        <v>TN</v>
      </c>
      <c r="AM381" s="119">
        <v>207</v>
      </c>
      <c r="AN381" s="135">
        <f t="shared" si="44"/>
        <v>1</v>
      </c>
      <c r="AO381" s="135" t="str">
        <f t="shared" si="45"/>
        <v>115</v>
      </c>
      <c r="AP381" s="135" t="str">
        <f t="shared" si="46"/>
        <v>11</v>
      </c>
      <c r="AQ381" s="135" t="str">
        <f t="shared" si="47"/>
        <v>1</v>
      </c>
      <c r="AR381" s="146"/>
      <c r="AS381" s="137">
        <v>3</v>
      </c>
      <c r="AT381" s="137"/>
      <c r="AU381" s="145"/>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row>
    <row r="382" spans="1:76" s="6" customFormat="1" ht="23.25" customHeight="1" x14ac:dyDescent="0.25">
      <c r="A382" s="43">
        <v>11</v>
      </c>
      <c r="B382" s="44">
        <v>27</v>
      </c>
      <c r="C382" s="50" t="s">
        <v>1940</v>
      </c>
      <c r="D382" s="119">
        <f>IF(AND(AS382=AS381,AL382=AL381),IF(AL382="TN",IF(AS381=3,IF(D381&lt;'Phan phong'!$I$9,D381+1,1),IF(D381&lt;'Phan phong'!$I$10,D381+1,1)),IF(AS381=3,IF(D381&lt;'Phan phong'!$P$9,D381+1,1),IF(D381&lt;'Phan phong'!$P$10,D381+1,1))),1)</f>
        <v>19</v>
      </c>
      <c r="E382" s="138">
        <v>290380</v>
      </c>
      <c r="F382" s="121" t="s">
        <v>2100</v>
      </c>
      <c r="G382" s="122" t="s">
        <v>557</v>
      </c>
      <c r="H382" s="123">
        <v>37252</v>
      </c>
      <c r="I382" s="124"/>
      <c r="J382" s="124"/>
      <c r="K382" s="124"/>
      <c r="L382" s="124"/>
      <c r="M382" s="124"/>
      <c r="N382" s="124"/>
      <c r="O382" s="124"/>
      <c r="P382" s="124"/>
      <c r="Q382" s="125"/>
      <c r="R382" s="126"/>
      <c r="S382" s="124"/>
      <c r="T382" s="124"/>
      <c r="U382" s="124"/>
      <c r="V382" s="124"/>
      <c r="W382" s="124"/>
      <c r="X382" s="124"/>
      <c r="Y382" s="124"/>
      <c r="Z382" s="124"/>
      <c r="AA382" s="125"/>
      <c r="AB382" s="126"/>
      <c r="AC382" s="127">
        <f>SUM(I382,K382,M382,O382)</f>
        <v>0</v>
      </c>
      <c r="AD382" s="128" t="s">
        <v>164</v>
      </c>
      <c r="AE382" s="128" t="s">
        <v>163</v>
      </c>
      <c r="AF382" s="129"/>
      <c r="AG382" s="129"/>
      <c r="AH382" s="130"/>
      <c r="AI382" s="131">
        <f t="shared" si="48"/>
        <v>13</v>
      </c>
      <c r="AJ382" s="132" t="str">
        <f t="shared" si="50"/>
        <v>TN</v>
      </c>
      <c r="AK382" s="133"/>
      <c r="AL382" s="134" t="str">
        <f t="shared" si="43"/>
        <v>TN</v>
      </c>
      <c r="AM382" s="119">
        <v>1098</v>
      </c>
      <c r="AN382" s="135">
        <f t="shared" si="44"/>
        <v>0</v>
      </c>
      <c r="AO382" s="135" t="str">
        <f t="shared" si="45"/>
        <v>109</v>
      </c>
      <c r="AP382" s="135" t="str">
        <f t="shared" si="46"/>
        <v>10</v>
      </c>
      <c r="AQ382" s="135" t="str">
        <f t="shared" si="47"/>
        <v>0</v>
      </c>
      <c r="AR382" s="136"/>
      <c r="AS382" s="137">
        <v>3</v>
      </c>
      <c r="AT382" s="161"/>
      <c r="AU382" s="161"/>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row>
    <row r="383" spans="1:76" s="6" customFormat="1" ht="23.25" customHeight="1" x14ac:dyDescent="0.25">
      <c r="A383" s="43">
        <v>10</v>
      </c>
      <c r="B383" s="44">
        <v>5</v>
      </c>
      <c r="C383" s="50" t="s">
        <v>1743</v>
      </c>
      <c r="D383" s="119">
        <f>IF(AND(AS383=AS382,AL383=AL382),IF(AL383="TN",IF(AS382=3,IF(D382&lt;'Phan phong'!$I$9,D382+1,1),IF(D382&lt;'Phan phong'!$I$10,D382+1,1)),IF(AS382=3,IF(D382&lt;'Phan phong'!$P$9,D382+1,1),IF(D382&lt;'Phan phong'!$P$10,D382+1,1))),1)</f>
        <v>20</v>
      </c>
      <c r="E383" s="120">
        <v>290381</v>
      </c>
      <c r="F383" s="121" t="s">
        <v>1407</v>
      </c>
      <c r="G383" s="122" t="s">
        <v>1971</v>
      </c>
      <c r="H383" s="123">
        <v>37150</v>
      </c>
      <c r="I383" s="124"/>
      <c r="J383" s="124"/>
      <c r="K383" s="124"/>
      <c r="L383" s="124"/>
      <c r="M383" s="124"/>
      <c r="N383" s="124"/>
      <c r="O383" s="124"/>
      <c r="P383" s="124"/>
      <c r="Q383" s="125"/>
      <c r="R383" s="126"/>
      <c r="S383" s="124"/>
      <c r="T383" s="124"/>
      <c r="U383" s="124"/>
      <c r="V383" s="124"/>
      <c r="W383" s="124"/>
      <c r="X383" s="124"/>
      <c r="Y383" s="124"/>
      <c r="Z383" s="124"/>
      <c r="AA383" s="125"/>
      <c r="AB383" s="126"/>
      <c r="AC383" s="127">
        <f>SUM(I383,K383,M383,O383,Q383)</f>
        <v>0</v>
      </c>
      <c r="AD383" s="128" t="s">
        <v>5</v>
      </c>
      <c r="AE383" s="128" t="s">
        <v>163</v>
      </c>
      <c r="AF383" s="177"/>
      <c r="AG383" s="177"/>
      <c r="AH383" s="165"/>
      <c r="AI383" s="131">
        <f t="shared" si="48"/>
        <v>13</v>
      </c>
      <c r="AJ383" s="132" t="str">
        <f t="shared" si="50"/>
        <v>TN</v>
      </c>
      <c r="AK383" s="133"/>
      <c r="AL383" s="134" t="str">
        <f t="shared" si="43"/>
        <v>TN</v>
      </c>
      <c r="AM383" s="119">
        <v>893</v>
      </c>
      <c r="AN383" s="135">
        <f t="shared" si="44"/>
        <v>0</v>
      </c>
      <c r="AO383" s="135" t="str">
        <f t="shared" si="45"/>
        <v>105</v>
      </c>
      <c r="AP383" s="135" t="str">
        <f t="shared" si="46"/>
        <v>10</v>
      </c>
      <c r="AQ383" s="135" t="str">
        <f t="shared" si="47"/>
        <v>0</v>
      </c>
      <c r="AR383" s="136"/>
      <c r="AS383" s="137">
        <v>3</v>
      </c>
      <c r="AT383" s="137"/>
      <c r="AU383" s="161"/>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row>
    <row r="384" spans="1:76" s="6" customFormat="1" ht="23.25" customHeight="1" x14ac:dyDescent="0.25">
      <c r="A384" s="42"/>
      <c r="B384" s="43"/>
      <c r="C384" s="50" t="s">
        <v>1591</v>
      </c>
      <c r="D384" s="119">
        <f>IF(AND(AS384=AS383,AL384=AL383),IF(AL384="TN",IF(AS383=3,IF(D383&lt;'Phan phong'!$I$9,D383+1,1),IF(D383&lt;'Phan phong'!$I$10,D383+1,1)),IF(AS383=3,IF(D383&lt;'Phan phong'!$P$9,D383+1,1),IF(D383&lt;'Phan phong'!$P$10,D383+1,1))),1)</f>
        <v>21</v>
      </c>
      <c r="E384" s="138">
        <v>290382</v>
      </c>
      <c r="F384" s="121" t="s">
        <v>1970</v>
      </c>
      <c r="G384" s="150" t="s">
        <v>1971</v>
      </c>
      <c r="H384" s="151"/>
      <c r="I384" s="142"/>
      <c r="J384" s="142"/>
      <c r="K384" s="124"/>
      <c r="L384" s="124"/>
      <c r="M384" s="124"/>
      <c r="N384" s="124"/>
      <c r="O384" s="124"/>
      <c r="P384" s="124"/>
      <c r="Q384" s="142"/>
      <c r="R384" s="152"/>
      <c r="S384" s="142"/>
      <c r="T384" s="142"/>
      <c r="U384" s="124"/>
      <c r="V384" s="124"/>
      <c r="W384" s="124"/>
      <c r="X384" s="124"/>
      <c r="Y384" s="124"/>
      <c r="Z384" s="124"/>
      <c r="AA384" s="142"/>
      <c r="AB384" s="152"/>
      <c r="AC384" s="127"/>
      <c r="AD384" s="128" t="s">
        <v>1</v>
      </c>
      <c r="AE384" s="128" t="s">
        <v>163</v>
      </c>
      <c r="AF384" s="129"/>
      <c r="AG384" s="129"/>
      <c r="AH384" s="153"/>
      <c r="AI384" s="131">
        <f t="shared" si="48"/>
        <v>13</v>
      </c>
      <c r="AJ384" s="132" t="str">
        <f t="shared" si="50"/>
        <v>TN</v>
      </c>
      <c r="AK384" s="154"/>
      <c r="AL384" s="134" t="str">
        <f t="shared" si="43"/>
        <v>TN</v>
      </c>
      <c r="AM384" s="119">
        <v>741</v>
      </c>
      <c r="AN384" s="135">
        <f t="shared" si="44"/>
        <v>0</v>
      </c>
      <c r="AO384" s="135" t="str">
        <f t="shared" si="45"/>
        <v>101</v>
      </c>
      <c r="AP384" s="135" t="str">
        <f t="shared" si="46"/>
        <v>10</v>
      </c>
      <c r="AQ384" s="135" t="str">
        <f t="shared" si="47"/>
        <v>0</v>
      </c>
      <c r="AR384" s="155"/>
      <c r="AS384" s="137">
        <v>3</v>
      </c>
      <c r="AT384" s="156"/>
      <c r="AU384" s="145"/>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row>
    <row r="385" spans="1:76" s="6" customFormat="1" ht="23.25" customHeight="1" x14ac:dyDescent="0.25">
      <c r="A385" s="42"/>
      <c r="B385" s="43"/>
      <c r="C385" s="50" t="s">
        <v>1578</v>
      </c>
      <c r="D385" s="119">
        <f>IF(AND(AS385=AS384,AL385=AL384),IF(AL385="TN",IF(AS384=3,IF(D384&lt;'Phan phong'!$I$9,D384+1,1),IF(D384&lt;'Phan phong'!$I$10,D384+1,1)),IF(AS384=3,IF(D384&lt;'Phan phong'!$P$9,D384+1,1),IF(D384&lt;'Phan phong'!$P$10,D384+1,1))),1)</f>
        <v>22</v>
      </c>
      <c r="E385" s="120">
        <v>290383</v>
      </c>
      <c r="F385" s="121" t="s">
        <v>1417</v>
      </c>
      <c r="G385" s="150" t="s">
        <v>1964</v>
      </c>
      <c r="H385" s="151"/>
      <c r="I385" s="142"/>
      <c r="J385" s="142"/>
      <c r="K385" s="124"/>
      <c r="L385" s="124"/>
      <c r="M385" s="124"/>
      <c r="N385" s="124"/>
      <c r="O385" s="124"/>
      <c r="P385" s="124"/>
      <c r="Q385" s="142"/>
      <c r="R385" s="152"/>
      <c r="S385" s="142"/>
      <c r="T385" s="142"/>
      <c r="U385" s="124"/>
      <c r="V385" s="124"/>
      <c r="W385" s="124"/>
      <c r="X385" s="124"/>
      <c r="Y385" s="124"/>
      <c r="Z385" s="124"/>
      <c r="AA385" s="142"/>
      <c r="AB385" s="152"/>
      <c r="AC385" s="127"/>
      <c r="AD385" s="128" t="s">
        <v>1</v>
      </c>
      <c r="AE385" s="128" t="s">
        <v>163</v>
      </c>
      <c r="AF385" s="129"/>
      <c r="AG385" s="129"/>
      <c r="AH385" s="153"/>
      <c r="AI385" s="131">
        <f t="shared" si="48"/>
        <v>13</v>
      </c>
      <c r="AJ385" s="132" t="str">
        <f t="shared" si="50"/>
        <v>TN</v>
      </c>
      <c r="AK385" s="154"/>
      <c r="AL385" s="134" t="str">
        <f t="shared" si="43"/>
        <v>TN</v>
      </c>
      <c r="AM385" s="119">
        <v>728</v>
      </c>
      <c r="AN385" s="135">
        <f t="shared" si="44"/>
        <v>0</v>
      </c>
      <c r="AO385" s="135" t="str">
        <f t="shared" si="45"/>
        <v>101</v>
      </c>
      <c r="AP385" s="135" t="str">
        <f t="shared" si="46"/>
        <v>10</v>
      </c>
      <c r="AQ385" s="135" t="str">
        <f t="shared" si="47"/>
        <v>0</v>
      </c>
      <c r="AR385" s="155"/>
      <c r="AS385" s="137">
        <v>3</v>
      </c>
      <c r="AT385" s="156"/>
      <c r="AU385" s="145"/>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row>
    <row r="386" spans="1:76" s="6" customFormat="1" ht="23.25" customHeight="1" x14ac:dyDescent="0.2">
      <c r="A386" s="43">
        <v>20</v>
      </c>
      <c r="B386" s="43">
        <v>9</v>
      </c>
      <c r="C386" s="50" t="s">
        <v>1567</v>
      </c>
      <c r="D386" s="119">
        <f>IF(AND(AS386=AS385,AL386=AL385),IF(AL386="TN",IF(AS385=3,IF(D385&lt;'Phan phong'!$I$9,D385+1,1),IF(D385&lt;'Phan phong'!$I$10,D385+1,1)),IF(AS385=3,IF(D385&lt;'Phan phong'!$P$9,D385+1,1),IF(D385&lt;'Phan phong'!$P$10,D385+1,1))),1)</f>
        <v>23</v>
      </c>
      <c r="E386" s="138">
        <v>290384</v>
      </c>
      <c r="F386" s="121" t="s">
        <v>1361</v>
      </c>
      <c r="G386" s="150" t="s">
        <v>1302</v>
      </c>
      <c r="H386" s="151" t="s">
        <v>256</v>
      </c>
      <c r="I386" s="142"/>
      <c r="J386" s="142"/>
      <c r="K386" s="124"/>
      <c r="L386" s="124"/>
      <c r="M386" s="124"/>
      <c r="N386" s="124"/>
      <c r="O386" s="124"/>
      <c r="P386" s="124"/>
      <c r="Q386" s="142"/>
      <c r="R386" s="126"/>
      <c r="S386" s="142"/>
      <c r="T386" s="142"/>
      <c r="U386" s="124"/>
      <c r="V386" s="124"/>
      <c r="W386" s="124"/>
      <c r="X386" s="124"/>
      <c r="Y386" s="124"/>
      <c r="Z386" s="124"/>
      <c r="AA386" s="142"/>
      <c r="AB386" s="126"/>
      <c r="AC386" s="127">
        <f>SUM(I386,K386,M386,O386)</f>
        <v>0</v>
      </c>
      <c r="AD386" s="128" t="s">
        <v>1</v>
      </c>
      <c r="AE386" s="128" t="s">
        <v>163</v>
      </c>
      <c r="AF386" s="129"/>
      <c r="AG386" s="129"/>
      <c r="AH386" s="130"/>
      <c r="AI386" s="131">
        <f t="shared" si="48"/>
        <v>13</v>
      </c>
      <c r="AJ386" s="132" t="str">
        <f t="shared" si="50"/>
        <v>TN</v>
      </c>
      <c r="AK386" s="133"/>
      <c r="AL386" s="134" t="str">
        <f t="shared" si="43"/>
        <v>TN</v>
      </c>
      <c r="AM386" s="119">
        <v>717</v>
      </c>
      <c r="AN386" s="135">
        <f t="shared" si="44"/>
        <v>0</v>
      </c>
      <c r="AO386" s="135" t="str">
        <f t="shared" si="45"/>
        <v>101</v>
      </c>
      <c r="AP386" s="135" t="str">
        <f t="shared" si="46"/>
        <v>10</v>
      </c>
      <c r="AQ386" s="135" t="str">
        <f t="shared" si="47"/>
        <v>0</v>
      </c>
      <c r="AR386" s="146"/>
      <c r="AS386" s="137">
        <v>3</v>
      </c>
      <c r="AT386" s="145"/>
      <c r="AU386" s="137"/>
    </row>
    <row r="387" spans="1:76" s="6" customFormat="1" ht="23.25" customHeight="1" x14ac:dyDescent="0.25">
      <c r="A387" s="43">
        <v>39</v>
      </c>
      <c r="B387" s="44">
        <v>7</v>
      </c>
      <c r="C387" s="50" t="s">
        <v>1668</v>
      </c>
      <c r="D387" s="119">
        <f>IF(AND(AS387=AS386,AL387=AL386),IF(AL387="TN",IF(AS386=3,IF(D386&lt;'Phan phong'!$I$9,D386+1,1),IF(D386&lt;'Phan phong'!$I$10,D386+1,1)),IF(AS386=3,IF(D386&lt;'Phan phong'!$P$9,D386+1,1),IF(D386&lt;'Phan phong'!$P$10,D386+1,1))),1)</f>
        <v>24</v>
      </c>
      <c r="E387" s="120">
        <v>290385</v>
      </c>
      <c r="F387" s="121" t="s">
        <v>419</v>
      </c>
      <c r="G387" s="122" t="s">
        <v>1349</v>
      </c>
      <c r="H387" s="174">
        <v>37111</v>
      </c>
      <c r="I387" s="175"/>
      <c r="J387" s="175"/>
      <c r="K387" s="175"/>
      <c r="L387" s="175"/>
      <c r="M387" s="175"/>
      <c r="N387" s="175"/>
      <c r="O387" s="175"/>
      <c r="P387" s="175"/>
      <c r="Q387" s="176"/>
      <c r="R387" s="126"/>
      <c r="S387" s="175"/>
      <c r="T387" s="175"/>
      <c r="U387" s="175"/>
      <c r="V387" s="175"/>
      <c r="W387" s="175"/>
      <c r="X387" s="175"/>
      <c r="Y387" s="175"/>
      <c r="Z387" s="175"/>
      <c r="AA387" s="176"/>
      <c r="AB387" s="126"/>
      <c r="AC387" s="127">
        <f>SUM(I387,K387,M387,O387,Q387)</f>
        <v>0</v>
      </c>
      <c r="AD387" s="128" t="s">
        <v>4</v>
      </c>
      <c r="AE387" s="128" t="s">
        <v>272</v>
      </c>
      <c r="AF387" s="129"/>
      <c r="AG387" s="129"/>
      <c r="AH387" s="165"/>
      <c r="AI387" s="131">
        <f t="shared" si="48"/>
        <v>13</v>
      </c>
      <c r="AJ387" s="132" t="str">
        <f t="shared" si="50"/>
        <v>XH</v>
      </c>
      <c r="AK387" s="178" t="s">
        <v>163</v>
      </c>
      <c r="AL387" s="134" t="str">
        <f t="shared" ref="AL387:AL450" si="51">IF(AK387&lt;&gt;"",AK387,AJ387)</f>
        <v>TN</v>
      </c>
      <c r="AM387" s="119">
        <v>818</v>
      </c>
      <c r="AN387" s="135">
        <f t="shared" ref="AN387:AN450" si="52">IF(LEFT(AE387,2)="11",1,IF(LEFT(AE387,2)="12",2,0))</f>
        <v>0</v>
      </c>
      <c r="AO387" s="135" t="str">
        <f t="shared" ref="AO387:AO450" si="53">LEFT(AD387,2)&amp;RIGHT(AD387,1)</f>
        <v>103</v>
      </c>
      <c r="AP387" s="135" t="str">
        <f t="shared" ref="AP387:AP450" si="54">LEFT(AD387,2)</f>
        <v>10</v>
      </c>
      <c r="AQ387" s="135" t="str">
        <f t="shared" ref="AQ387:AQ450" si="55">RIGHT(AP387,1)</f>
        <v>0</v>
      </c>
      <c r="AR387" s="136"/>
      <c r="AS387" s="137">
        <v>3</v>
      </c>
      <c r="AT387" s="137"/>
      <c r="AU387" s="161"/>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row>
    <row r="388" spans="1:76" s="6" customFormat="1" ht="23.25" customHeight="1" x14ac:dyDescent="0.25">
      <c r="A388" s="42"/>
      <c r="B388" s="43"/>
      <c r="C388" s="50" t="s">
        <v>1618</v>
      </c>
      <c r="D388" s="119">
        <f>IF(AND(AS388=AS387,AL388=AL387),IF(AL388="TN",IF(AS387=3,IF(D387&lt;'Phan phong'!$I$9,D387+1,1),IF(D387&lt;'Phan phong'!$I$10,D387+1,1)),IF(AS387=3,IF(D387&lt;'Phan phong'!$P$9,D387+1,1),IF(D387&lt;'Phan phong'!$P$10,D387+1,1))),1)</f>
        <v>25</v>
      </c>
      <c r="E388" s="138">
        <v>290386</v>
      </c>
      <c r="F388" s="121" t="s">
        <v>1979</v>
      </c>
      <c r="G388" s="150" t="s">
        <v>341</v>
      </c>
      <c r="H388" s="151"/>
      <c r="I388" s="142"/>
      <c r="J388" s="142"/>
      <c r="K388" s="124"/>
      <c r="L388" s="124"/>
      <c r="M388" s="124"/>
      <c r="N388" s="124"/>
      <c r="O388" s="124"/>
      <c r="P388" s="124"/>
      <c r="Q388" s="142"/>
      <c r="R388" s="152"/>
      <c r="S388" s="142"/>
      <c r="T388" s="142"/>
      <c r="U388" s="124"/>
      <c r="V388" s="124"/>
      <c r="W388" s="124"/>
      <c r="X388" s="124"/>
      <c r="Y388" s="124"/>
      <c r="Z388" s="124"/>
      <c r="AA388" s="142"/>
      <c r="AB388" s="152"/>
      <c r="AC388" s="127"/>
      <c r="AD388" s="128" t="s">
        <v>2</v>
      </c>
      <c r="AE388" s="128" t="s">
        <v>163</v>
      </c>
      <c r="AF388" s="129"/>
      <c r="AG388" s="129"/>
      <c r="AH388" s="153"/>
      <c r="AI388" s="131">
        <f t="shared" ref="AI388:AI451" si="56">IF($D388=1,AI387+1,AI387)</f>
        <v>13</v>
      </c>
      <c r="AJ388" s="132" t="str">
        <f t="shared" si="50"/>
        <v>TN</v>
      </c>
      <c r="AK388" s="154"/>
      <c r="AL388" s="134" t="str">
        <f t="shared" si="51"/>
        <v>TN</v>
      </c>
      <c r="AM388" s="119">
        <v>768</v>
      </c>
      <c r="AN388" s="135">
        <f t="shared" si="52"/>
        <v>0</v>
      </c>
      <c r="AO388" s="135" t="str">
        <f t="shared" si="53"/>
        <v>102</v>
      </c>
      <c r="AP388" s="135" t="str">
        <f t="shared" si="54"/>
        <v>10</v>
      </c>
      <c r="AQ388" s="135" t="str">
        <f t="shared" si="55"/>
        <v>0</v>
      </c>
      <c r="AR388" s="155"/>
      <c r="AS388" s="137">
        <v>3</v>
      </c>
      <c r="AT388" s="156"/>
      <c r="AU388" s="145"/>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row>
    <row r="389" spans="1:76" s="6" customFormat="1" ht="23.25" customHeight="1" x14ac:dyDescent="0.2">
      <c r="A389" s="43">
        <v>31</v>
      </c>
      <c r="B389" s="43">
        <v>31</v>
      </c>
      <c r="C389" s="15" t="s">
        <v>954</v>
      </c>
      <c r="D389" s="119">
        <f>IF(AND(AS389=AS388,AL389=AL388),IF(AL389="TN",IF(AS388=3,IF(D388&lt;'Phan phong'!$I$9,D388+1,1),IF(D388&lt;'Phan phong'!$I$10,D388+1,1)),IF(AS388=3,IF(D388&lt;'Phan phong'!$P$9,D388+1,1),IF(D388&lt;'Phan phong'!$P$10,D388+1,1))),1)</f>
        <v>26</v>
      </c>
      <c r="E389" s="120">
        <v>290387</v>
      </c>
      <c r="F389" s="121" t="s">
        <v>394</v>
      </c>
      <c r="G389" s="150" t="s">
        <v>341</v>
      </c>
      <c r="H389" s="163" t="s">
        <v>713</v>
      </c>
      <c r="I389" s="142"/>
      <c r="J389" s="142"/>
      <c r="K389" s="124"/>
      <c r="L389" s="124"/>
      <c r="M389" s="124"/>
      <c r="N389" s="124"/>
      <c r="O389" s="124"/>
      <c r="P389" s="124"/>
      <c r="Q389" s="142"/>
      <c r="R389" s="126"/>
      <c r="S389" s="142"/>
      <c r="T389" s="142"/>
      <c r="U389" s="124"/>
      <c r="V389" s="124"/>
      <c r="W389" s="124"/>
      <c r="X389" s="124"/>
      <c r="Y389" s="124"/>
      <c r="Z389" s="124"/>
      <c r="AA389" s="142"/>
      <c r="AB389" s="126"/>
      <c r="AC389" s="127">
        <f>SUM(I389,K389,M389,O389,Q389)</f>
        <v>0</v>
      </c>
      <c r="AD389" s="143" t="s">
        <v>16</v>
      </c>
      <c r="AE389" s="143" t="s">
        <v>162</v>
      </c>
      <c r="AF389" s="129"/>
      <c r="AG389" s="129"/>
      <c r="AH389" s="144"/>
      <c r="AI389" s="131">
        <f t="shared" si="56"/>
        <v>13</v>
      </c>
      <c r="AJ389" s="132" t="str">
        <f t="shared" si="50"/>
        <v>TN</v>
      </c>
      <c r="AK389" s="133"/>
      <c r="AL389" s="134" t="str">
        <f t="shared" si="51"/>
        <v>TN</v>
      </c>
      <c r="AM389" s="119">
        <v>294</v>
      </c>
      <c r="AN389" s="135">
        <f t="shared" si="52"/>
        <v>1</v>
      </c>
      <c r="AO389" s="135" t="str">
        <f t="shared" si="53"/>
        <v>117</v>
      </c>
      <c r="AP389" s="135" t="str">
        <f t="shared" si="54"/>
        <v>11</v>
      </c>
      <c r="AQ389" s="135" t="str">
        <f t="shared" si="55"/>
        <v>1</v>
      </c>
      <c r="AR389" s="146"/>
      <c r="AS389" s="137">
        <v>3</v>
      </c>
      <c r="AT389" s="145"/>
      <c r="AU389" s="145"/>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row>
    <row r="390" spans="1:76" s="6" customFormat="1" ht="23.25" customHeight="1" x14ac:dyDescent="0.25">
      <c r="A390" s="43">
        <v>34</v>
      </c>
      <c r="B390" s="43">
        <v>15</v>
      </c>
      <c r="C390" s="15" t="s">
        <v>1031</v>
      </c>
      <c r="D390" s="119">
        <f>IF(AND(AS390=AS389,AL390=AL389),IF(AL390="TN",IF(AS389=3,IF(D389&lt;'Phan phong'!$I$9,D389+1,1),IF(D389&lt;'Phan phong'!$I$10,D389+1,1)),IF(AS389=3,IF(D389&lt;'Phan phong'!$P$9,D389+1,1),IF(D389&lt;'Phan phong'!$P$10,D389+1,1))),1)</f>
        <v>27</v>
      </c>
      <c r="E390" s="138">
        <v>290388</v>
      </c>
      <c r="F390" s="121" t="s">
        <v>479</v>
      </c>
      <c r="G390" s="150" t="s">
        <v>341</v>
      </c>
      <c r="H390" s="163" t="s">
        <v>771</v>
      </c>
      <c r="I390" s="142"/>
      <c r="J390" s="142"/>
      <c r="K390" s="124"/>
      <c r="L390" s="124"/>
      <c r="M390" s="124"/>
      <c r="N390" s="124"/>
      <c r="O390" s="124"/>
      <c r="P390" s="124"/>
      <c r="Q390" s="142"/>
      <c r="R390" s="126"/>
      <c r="S390" s="142"/>
      <c r="T390" s="142"/>
      <c r="U390" s="124"/>
      <c r="V390" s="124"/>
      <c r="W390" s="124"/>
      <c r="X390" s="124"/>
      <c r="Y390" s="124"/>
      <c r="Z390" s="124"/>
      <c r="AA390" s="142"/>
      <c r="AB390" s="126"/>
      <c r="AC390" s="127">
        <f>SUM(I390,K390,M390,O390,Q390)</f>
        <v>0</v>
      </c>
      <c r="AD390" s="143" t="s">
        <v>14</v>
      </c>
      <c r="AE390" s="143" t="s">
        <v>304</v>
      </c>
      <c r="AF390" s="129"/>
      <c r="AG390" s="129"/>
      <c r="AH390" s="164"/>
      <c r="AI390" s="131">
        <f t="shared" si="56"/>
        <v>13</v>
      </c>
      <c r="AJ390" s="132" t="str">
        <f t="shared" si="50"/>
        <v>TN</v>
      </c>
      <c r="AK390" s="133"/>
      <c r="AL390" s="134" t="str">
        <f t="shared" si="51"/>
        <v>TN</v>
      </c>
      <c r="AM390" s="119">
        <v>167</v>
      </c>
      <c r="AN390" s="135">
        <f t="shared" si="52"/>
        <v>1</v>
      </c>
      <c r="AO390" s="135" t="str">
        <f t="shared" si="53"/>
        <v>114</v>
      </c>
      <c r="AP390" s="135" t="str">
        <f t="shared" si="54"/>
        <v>11</v>
      </c>
      <c r="AQ390" s="135" t="str">
        <f t="shared" si="55"/>
        <v>1</v>
      </c>
      <c r="AR390" s="136"/>
      <c r="AS390" s="137">
        <v>3</v>
      </c>
      <c r="AT390" s="145"/>
      <c r="AU390" s="162"/>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row>
    <row r="391" spans="1:76" s="6" customFormat="1" ht="23.25" customHeight="1" x14ac:dyDescent="0.25">
      <c r="A391" s="42"/>
      <c r="B391" s="43"/>
      <c r="C391" s="50" t="s">
        <v>1583</v>
      </c>
      <c r="D391" s="119">
        <f>IF(AND(AS391=AS390,AL391=AL390),IF(AL391="TN",IF(AS390=3,IF(D390&lt;'Phan phong'!$I$9,D390+1,1),IF(D390&lt;'Phan phong'!$I$10,D390+1,1)),IF(AS390=3,IF(D390&lt;'Phan phong'!$P$9,D390+1,1),IF(D390&lt;'Phan phong'!$P$10,D390+1,1))),1)</f>
        <v>28</v>
      </c>
      <c r="E391" s="120">
        <v>290389</v>
      </c>
      <c r="F391" s="121" t="s">
        <v>346</v>
      </c>
      <c r="G391" s="150" t="s">
        <v>341</v>
      </c>
      <c r="H391" s="151"/>
      <c r="I391" s="142"/>
      <c r="J391" s="142"/>
      <c r="K391" s="124"/>
      <c r="L391" s="124"/>
      <c r="M391" s="124"/>
      <c r="N391" s="124"/>
      <c r="O391" s="124"/>
      <c r="P391" s="124"/>
      <c r="Q391" s="142"/>
      <c r="R391" s="152"/>
      <c r="S391" s="142"/>
      <c r="T391" s="142"/>
      <c r="U391" s="124"/>
      <c r="V391" s="124"/>
      <c r="W391" s="124"/>
      <c r="X391" s="124"/>
      <c r="Y391" s="124"/>
      <c r="Z391" s="124"/>
      <c r="AA391" s="142"/>
      <c r="AB391" s="152"/>
      <c r="AC391" s="127"/>
      <c r="AD391" s="128" t="s">
        <v>1</v>
      </c>
      <c r="AE391" s="128" t="s">
        <v>163</v>
      </c>
      <c r="AF391" s="129"/>
      <c r="AG391" s="129"/>
      <c r="AH391" s="153"/>
      <c r="AI391" s="131">
        <f t="shared" si="56"/>
        <v>13</v>
      </c>
      <c r="AJ391" s="132" t="str">
        <f t="shared" si="50"/>
        <v>TN</v>
      </c>
      <c r="AK391" s="154"/>
      <c r="AL391" s="134" t="str">
        <f t="shared" si="51"/>
        <v>TN</v>
      </c>
      <c r="AM391" s="119">
        <v>733</v>
      </c>
      <c r="AN391" s="135">
        <f t="shared" si="52"/>
        <v>0</v>
      </c>
      <c r="AO391" s="135" t="str">
        <f t="shared" si="53"/>
        <v>101</v>
      </c>
      <c r="AP391" s="135" t="str">
        <f t="shared" si="54"/>
        <v>10</v>
      </c>
      <c r="AQ391" s="135" t="str">
        <f t="shared" si="55"/>
        <v>0</v>
      </c>
      <c r="AR391" s="155"/>
      <c r="AS391" s="137">
        <v>3</v>
      </c>
      <c r="AT391" s="156"/>
      <c r="AU391" s="145"/>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row>
    <row r="392" spans="1:76" s="6" customFormat="1" ht="23.25" customHeight="1" x14ac:dyDescent="0.25">
      <c r="A392" s="43">
        <v>33</v>
      </c>
      <c r="B392" s="44">
        <v>24</v>
      </c>
      <c r="C392" s="50" t="s">
        <v>1669</v>
      </c>
      <c r="D392" s="119">
        <f>IF(AND(AS392=AS391,AL392=AL391),IF(AL392="TN",IF(AS391=3,IF(D391&lt;'Phan phong'!$I$9,D391+1,1),IF(D391&lt;'Phan phong'!$I$10,D391+1,1)),IF(AS391=3,IF(D391&lt;'Phan phong'!$P$9,D391+1,1),IF(D391&lt;'Phan phong'!$P$10,D391+1,1))),1)</f>
        <v>29</v>
      </c>
      <c r="E392" s="138">
        <v>290390</v>
      </c>
      <c r="F392" s="121" t="s">
        <v>346</v>
      </c>
      <c r="G392" s="122" t="s">
        <v>341</v>
      </c>
      <c r="H392" s="174">
        <v>37119</v>
      </c>
      <c r="I392" s="175"/>
      <c r="J392" s="175"/>
      <c r="K392" s="175"/>
      <c r="L392" s="175"/>
      <c r="M392" s="175"/>
      <c r="N392" s="175"/>
      <c r="O392" s="175"/>
      <c r="P392" s="175"/>
      <c r="Q392" s="176"/>
      <c r="R392" s="126"/>
      <c r="S392" s="175"/>
      <c r="T392" s="175"/>
      <c r="U392" s="175"/>
      <c r="V392" s="175"/>
      <c r="W392" s="175"/>
      <c r="X392" s="175"/>
      <c r="Y392" s="175"/>
      <c r="Z392" s="175"/>
      <c r="AA392" s="176"/>
      <c r="AB392" s="126"/>
      <c r="AC392" s="127">
        <f>SUM(I392,K392,M392,O392,Q392)</f>
        <v>0</v>
      </c>
      <c r="AD392" s="128" t="s">
        <v>4</v>
      </c>
      <c r="AE392" s="128" t="s">
        <v>272</v>
      </c>
      <c r="AF392" s="177"/>
      <c r="AG392" s="177"/>
      <c r="AH392" s="171"/>
      <c r="AI392" s="131">
        <f t="shared" si="56"/>
        <v>13</v>
      </c>
      <c r="AJ392" s="132" t="str">
        <f t="shared" si="50"/>
        <v>XH</v>
      </c>
      <c r="AK392" s="178" t="s">
        <v>163</v>
      </c>
      <c r="AL392" s="134" t="str">
        <f t="shared" si="51"/>
        <v>TN</v>
      </c>
      <c r="AM392" s="119">
        <v>819</v>
      </c>
      <c r="AN392" s="135">
        <f t="shared" si="52"/>
        <v>0</v>
      </c>
      <c r="AO392" s="135" t="str">
        <f t="shared" si="53"/>
        <v>103</v>
      </c>
      <c r="AP392" s="135" t="str">
        <f t="shared" si="54"/>
        <v>10</v>
      </c>
      <c r="AQ392" s="135" t="str">
        <f t="shared" si="55"/>
        <v>0</v>
      </c>
      <c r="AR392" s="136"/>
      <c r="AS392" s="137">
        <v>3</v>
      </c>
      <c r="AT392" s="137"/>
      <c r="AU392" s="161"/>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row>
    <row r="393" spans="1:76" s="6" customFormat="1" ht="23.25" customHeight="1" x14ac:dyDescent="0.25">
      <c r="A393" s="43">
        <v>22</v>
      </c>
      <c r="B393" s="44">
        <v>12</v>
      </c>
      <c r="C393" s="50" t="s">
        <v>1935</v>
      </c>
      <c r="D393" s="119">
        <f>IF(AND(AS393=AS392,AL393=AL392),IF(AL393="TN",IF(AS392=3,IF(D392&lt;'Phan phong'!$I$9,D392+1,1),IF(D392&lt;'Phan phong'!$I$10,D392+1,1)),IF(AS392=3,IF(D392&lt;'Phan phong'!$P$9,D392+1,1),IF(D392&lt;'Phan phong'!$P$10,D392+1,1))),1)</f>
        <v>30</v>
      </c>
      <c r="E393" s="120">
        <v>290391</v>
      </c>
      <c r="F393" s="121" t="s">
        <v>346</v>
      </c>
      <c r="G393" s="122" t="s">
        <v>341</v>
      </c>
      <c r="H393" s="123">
        <v>36969</v>
      </c>
      <c r="I393" s="124"/>
      <c r="J393" s="124"/>
      <c r="K393" s="124"/>
      <c r="L393" s="124"/>
      <c r="M393" s="124"/>
      <c r="N393" s="124"/>
      <c r="O393" s="124"/>
      <c r="P393" s="124"/>
      <c r="Q393" s="125"/>
      <c r="R393" s="126"/>
      <c r="S393" s="124"/>
      <c r="T393" s="124"/>
      <c r="U393" s="124"/>
      <c r="V393" s="124"/>
      <c r="W393" s="124"/>
      <c r="X393" s="124"/>
      <c r="Y393" s="124"/>
      <c r="Z393" s="124"/>
      <c r="AA393" s="125"/>
      <c r="AB393" s="126"/>
      <c r="AC393" s="127">
        <f>SUM(I393,K393,M393,O393)</f>
        <v>0</v>
      </c>
      <c r="AD393" s="128" t="s">
        <v>164</v>
      </c>
      <c r="AE393" s="128" t="s">
        <v>163</v>
      </c>
      <c r="AF393" s="129"/>
      <c r="AG393" s="129"/>
      <c r="AH393" s="130"/>
      <c r="AI393" s="131">
        <f t="shared" si="56"/>
        <v>13</v>
      </c>
      <c r="AJ393" s="132" t="str">
        <f t="shared" si="50"/>
        <v>TN</v>
      </c>
      <c r="AK393" s="133"/>
      <c r="AL393" s="134" t="str">
        <f t="shared" si="51"/>
        <v>TN</v>
      </c>
      <c r="AM393" s="119">
        <v>1093</v>
      </c>
      <c r="AN393" s="135">
        <f t="shared" si="52"/>
        <v>0</v>
      </c>
      <c r="AO393" s="135" t="str">
        <f t="shared" si="53"/>
        <v>109</v>
      </c>
      <c r="AP393" s="135" t="str">
        <f t="shared" si="54"/>
        <v>10</v>
      </c>
      <c r="AQ393" s="135" t="str">
        <f t="shared" si="55"/>
        <v>0</v>
      </c>
      <c r="AR393" s="136"/>
      <c r="AS393" s="137">
        <v>3</v>
      </c>
      <c r="AT393" s="137"/>
      <c r="AU393" s="161"/>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row>
    <row r="394" spans="1:76" s="6" customFormat="1" ht="23.25" customHeight="1" x14ac:dyDescent="0.25">
      <c r="A394" s="43">
        <v>35</v>
      </c>
      <c r="B394" s="43">
        <v>35</v>
      </c>
      <c r="C394" s="15" t="s">
        <v>917</v>
      </c>
      <c r="D394" s="277">
        <v>31</v>
      </c>
      <c r="E394" s="290">
        <v>290392</v>
      </c>
      <c r="F394" s="279" t="s">
        <v>340</v>
      </c>
      <c r="G394" s="291" t="s">
        <v>341</v>
      </c>
      <c r="H394" s="292" t="s">
        <v>678</v>
      </c>
      <c r="I394" s="293"/>
      <c r="J394" s="293"/>
      <c r="K394" s="282"/>
      <c r="L394" s="282"/>
      <c r="M394" s="282"/>
      <c r="N394" s="282"/>
      <c r="O394" s="282"/>
      <c r="P394" s="282"/>
      <c r="Q394" s="283"/>
      <c r="R394" s="294"/>
      <c r="S394" s="293"/>
      <c r="T394" s="293"/>
      <c r="U394" s="282"/>
      <c r="V394" s="282"/>
      <c r="W394" s="282"/>
      <c r="X394" s="282"/>
      <c r="Y394" s="282"/>
      <c r="Z394" s="282"/>
      <c r="AA394" s="283"/>
      <c r="AB394" s="294"/>
      <c r="AC394" s="285">
        <f>SUM(I394,K394,M394,O394,Q394)</f>
        <v>0</v>
      </c>
      <c r="AD394" s="295" t="s">
        <v>15</v>
      </c>
      <c r="AE394" s="295" t="s">
        <v>166</v>
      </c>
      <c r="AF394" s="287"/>
      <c r="AG394" s="287"/>
      <c r="AH394" s="296"/>
      <c r="AI394" s="289">
        <f t="shared" si="56"/>
        <v>13</v>
      </c>
      <c r="AJ394" s="297" t="str">
        <f t="shared" si="50"/>
        <v>TN</v>
      </c>
      <c r="AK394" s="298"/>
      <c r="AL394" s="299" t="str">
        <f t="shared" si="51"/>
        <v>TN</v>
      </c>
      <c r="AM394" s="277">
        <v>251</v>
      </c>
      <c r="AN394" s="300">
        <f t="shared" si="52"/>
        <v>1</v>
      </c>
      <c r="AO394" s="300" t="str">
        <f t="shared" si="53"/>
        <v>116</v>
      </c>
      <c r="AP394" s="300" t="str">
        <f t="shared" si="54"/>
        <v>11</v>
      </c>
      <c r="AQ394" s="300" t="str">
        <f t="shared" si="55"/>
        <v>1</v>
      </c>
      <c r="AR394" s="301"/>
      <c r="AS394" s="137">
        <v>3</v>
      </c>
      <c r="AT394" s="161" t="s">
        <v>2121</v>
      </c>
      <c r="AU394" s="137"/>
    </row>
    <row r="395" spans="1:76" s="6" customFormat="1" ht="23.25" customHeight="1" x14ac:dyDescent="0.25">
      <c r="A395" s="43">
        <v>2</v>
      </c>
      <c r="B395" s="44">
        <v>32</v>
      </c>
      <c r="C395" s="20" t="s">
        <v>1300</v>
      </c>
      <c r="D395" s="119">
        <f>IF(AND(AS395=AS394,AL395=AL394),IF(AL395="TN",IF(AS394=3,IF(D394&lt;'Phan phong'!$I$9,D394+1,1),IF(D394&lt;'Phan phong'!$I$10,D394+1,1)),IF(AS394=3,IF(D394&lt;'Phan phong'!$P$9,D394+1,1),IF(D394&lt;'Phan phong'!$P$10,D394+1,1))),1)</f>
        <v>1</v>
      </c>
      <c r="E395" s="120">
        <v>290393</v>
      </c>
      <c r="F395" s="139" t="s">
        <v>1359</v>
      </c>
      <c r="G395" s="140" t="s">
        <v>23</v>
      </c>
      <c r="H395" s="141" t="s">
        <v>43</v>
      </c>
      <c r="I395" s="142"/>
      <c r="J395" s="142"/>
      <c r="K395" s="124"/>
      <c r="L395" s="124"/>
      <c r="M395" s="124"/>
      <c r="N395" s="124"/>
      <c r="O395" s="124"/>
      <c r="P395" s="124"/>
      <c r="Q395" s="142"/>
      <c r="R395" s="126"/>
      <c r="S395" s="142"/>
      <c r="T395" s="142"/>
      <c r="U395" s="124"/>
      <c r="V395" s="124"/>
      <c r="W395" s="124"/>
      <c r="X395" s="124"/>
      <c r="Y395" s="124"/>
      <c r="Z395" s="124"/>
      <c r="AA395" s="142"/>
      <c r="AB395" s="126"/>
      <c r="AC395" s="127">
        <f t="shared" ref="AC395:AC426" si="57">SUM(I395,K395,M395,O395)</f>
        <v>0</v>
      </c>
      <c r="AD395" s="143" t="s">
        <v>1291</v>
      </c>
      <c r="AE395" s="143" t="s">
        <v>1284</v>
      </c>
      <c r="AF395" s="129"/>
      <c r="AG395" s="129"/>
      <c r="AH395" s="171"/>
      <c r="AI395" s="131">
        <f t="shared" si="56"/>
        <v>14</v>
      </c>
      <c r="AJ395" s="132" t="str">
        <f t="shared" si="50"/>
        <v>TN</v>
      </c>
      <c r="AK395" s="154"/>
      <c r="AL395" s="134" t="str">
        <f t="shared" si="51"/>
        <v>TN</v>
      </c>
      <c r="AM395" s="119">
        <v>639</v>
      </c>
      <c r="AN395" s="135">
        <f t="shared" si="52"/>
        <v>2</v>
      </c>
      <c r="AO395" s="135" t="str">
        <f t="shared" si="53"/>
        <v>128</v>
      </c>
      <c r="AP395" s="135" t="str">
        <f t="shared" si="54"/>
        <v>12</v>
      </c>
      <c r="AQ395" s="135" t="str">
        <f t="shared" si="55"/>
        <v>2</v>
      </c>
      <c r="AR395" s="155"/>
      <c r="AS395" s="156">
        <v>2</v>
      </c>
      <c r="AT395" s="156"/>
      <c r="AU395" s="145"/>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row>
    <row r="396" spans="1:76" s="6" customFormat="1" ht="23.25" customHeight="1" x14ac:dyDescent="0.25">
      <c r="A396" s="43">
        <v>1</v>
      </c>
      <c r="B396" s="44">
        <v>7</v>
      </c>
      <c r="C396" s="20" t="s">
        <v>1300</v>
      </c>
      <c r="D396" s="119">
        <f>IF(AND(AS396=AS395,AL396=AL395),IF(AL396="TN",IF(AS395=3,IF(D395&lt;'Phan phong'!$I$9,D395+1,1),IF(D395&lt;'Phan phong'!$I$10,D395+1,1)),IF(AS395=3,IF(D395&lt;'Phan phong'!$P$9,D395+1,1),IF(D395&lt;'Phan phong'!$P$10,D395+1,1))),1)</f>
        <v>2</v>
      </c>
      <c r="E396" s="138">
        <v>290394</v>
      </c>
      <c r="F396" s="139" t="s">
        <v>362</v>
      </c>
      <c r="G396" s="140" t="s">
        <v>23</v>
      </c>
      <c r="H396" s="141" t="s">
        <v>42</v>
      </c>
      <c r="I396" s="142"/>
      <c r="J396" s="142"/>
      <c r="K396" s="124"/>
      <c r="L396" s="124"/>
      <c r="M396" s="124"/>
      <c r="N396" s="124"/>
      <c r="O396" s="124"/>
      <c r="P396" s="124"/>
      <c r="Q396" s="142"/>
      <c r="R396" s="152"/>
      <c r="S396" s="142"/>
      <c r="T396" s="142"/>
      <c r="U396" s="124"/>
      <c r="V396" s="124"/>
      <c r="W396" s="124"/>
      <c r="X396" s="124"/>
      <c r="Y396" s="124"/>
      <c r="Z396" s="124"/>
      <c r="AA396" s="142"/>
      <c r="AB396" s="152"/>
      <c r="AC396" s="127">
        <f t="shared" si="57"/>
        <v>0</v>
      </c>
      <c r="AD396" s="143" t="s">
        <v>1285</v>
      </c>
      <c r="AE396" s="143" t="s">
        <v>1284</v>
      </c>
      <c r="AF396" s="129"/>
      <c r="AG396" s="129"/>
      <c r="AH396" s="130"/>
      <c r="AI396" s="131">
        <f t="shared" si="56"/>
        <v>14</v>
      </c>
      <c r="AJ396" s="132" t="str">
        <f t="shared" si="50"/>
        <v>TN</v>
      </c>
      <c r="AK396" s="133"/>
      <c r="AL396" s="134" t="str">
        <f t="shared" si="51"/>
        <v>TN</v>
      </c>
      <c r="AM396" s="119">
        <v>421</v>
      </c>
      <c r="AN396" s="135">
        <f t="shared" si="52"/>
        <v>2</v>
      </c>
      <c r="AO396" s="135" t="str">
        <f t="shared" si="53"/>
        <v>122</v>
      </c>
      <c r="AP396" s="135" t="str">
        <f t="shared" si="54"/>
        <v>12</v>
      </c>
      <c r="AQ396" s="135" t="str">
        <f t="shared" si="55"/>
        <v>2</v>
      </c>
      <c r="AR396" s="136"/>
      <c r="AS396" s="156">
        <v>2</v>
      </c>
      <c r="AT396" s="161"/>
      <c r="AU396" s="137"/>
    </row>
    <row r="397" spans="1:76" s="6" customFormat="1" ht="23.25" customHeight="1" x14ac:dyDescent="0.2">
      <c r="A397" s="43">
        <v>1</v>
      </c>
      <c r="B397" s="44">
        <v>36</v>
      </c>
      <c r="C397" s="20" t="s">
        <v>1300</v>
      </c>
      <c r="D397" s="119">
        <f>IF(AND(AS397=AS396,AL397=AL396),IF(AL397="TN",IF(AS396=3,IF(D396&lt;'Phan phong'!$I$9,D396+1,1),IF(D396&lt;'Phan phong'!$I$10,D396+1,1)),IF(AS396=3,IF(D396&lt;'Phan phong'!$P$9,D396+1,1),IF(D396&lt;'Phan phong'!$P$10,D396+1,1))),1)</f>
        <v>3</v>
      </c>
      <c r="E397" s="120">
        <v>290395</v>
      </c>
      <c r="F397" s="139" t="s">
        <v>380</v>
      </c>
      <c r="G397" s="140" t="s">
        <v>23</v>
      </c>
      <c r="H397" s="141" t="s">
        <v>41</v>
      </c>
      <c r="I397" s="142"/>
      <c r="J397" s="142"/>
      <c r="K397" s="124"/>
      <c r="L397" s="124"/>
      <c r="M397" s="124"/>
      <c r="N397" s="124"/>
      <c r="O397" s="124"/>
      <c r="P397" s="124"/>
      <c r="Q397" s="142"/>
      <c r="R397" s="126"/>
      <c r="S397" s="142"/>
      <c r="T397" s="142"/>
      <c r="U397" s="124"/>
      <c r="V397" s="124"/>
      <c r="W397" s="124"/>
      <c r="X397" s="124"/>
      <c r="Y397" s="124"/>
      <c r="Z397" s="124"/>
      <c r="AA397" s="142"/>
      <c r="AB397" s="126"/>
      <c r="AC397" s="127">
        <f t="shared" si="57"/>
        <v>0</v>
      </c>
      <c r="AD397" s="143" t="s">
        <v>1558</v>
      </c>
      <c r="AE397" s="143" t="s">
        <v>1284</v>
      </c>
      <c r="AF397" s="129"/>
      <c r="AG397" s="129"/>
      <c r="AH397" s="130"/>
      <c r="AI397" s="131">
        <f t="shared" si="56"/>
        <v>14</v>
      </c>
      <c r="AJ397" s="132" t="str">
        <f t="shared" si="50"/>
        <v>TN</v>
      </c>
      <c r="AK397" s="133"/>
      <c r="AL397" s="134" t="str">
        <f t="shared" si="51"/>
        <v>TN</v>
      </c>
      <c r="AM397" s="119">
        <v>672</v>
      </c>
      <c r="AN397" s="135">
        <f t="shared" si="52"/>
        <v>2</v>
      </c>
      <c r="AO397" s="135" t="str">
        <f t="shared" si="53"/>
        <v>129</v>
      </c>
      <c r="AP397" s="135" t="str">
        <f t="shared" si="54"/>
        <v>12</v>
      </c>
      <c r="AQ397" s="135" t="str">
        <f t="shared" si="55"/>
        <v>2</v>
      </c>
      <c r="AR397" s="146"/>
      <c r="AS397" s="156">
        <v>2</v>
      </c>
      <c r="AT397" s="145"/>
      <c r="AU397" s="137"/>
    </row>
    <row r="398" spans="1:76" s="6" customFormat="1" ht="23.25" customHeight="1" x14ac:dyDescent="0.2">
      <c r="A398" s="43">
        <v>1</v>
      </c>
      <c r="B398" s="44">
        <v>31</v>
      </c>
      <c r="C398" s="20" t="s">
        <v>1300</v>
      </c>
      <c r="D398" s="119">
        <f>IF(AND(AS398=AS397,AL398=AL397),IF(AL398="TN",IF(AS397=3,IF(D397&lt;'Phan phong'!$I$9,D397+1,1),IF(D397&lt;'Phan phong'!$I$10,D397+1,1)),IF(AS397=3,IF(D397&lt;'Phan phong'!$P$9,D397+1,1),IF(D397&lt;'Phan phong'!$P$10,D397+1,1))),1)</f>
        <v>4</v>
      </c>
      <c r="E398" s="138">
        <v>290396</v>
      </c>
      <c r="F398" s="139" t="s">
        <v>578</v>
      </c>
      <c r="G398" s="140" t="s">
        <v>23</v>
      </c>
      <c r="H398" s="141" t="s">
        <v>45</v>
      </c>
      <c r="I398" s="142"/>
      <c r="J398" s="142"/>
      <c r="K398" s="124"/>
      <c r="L398" s="124"/>
      <c r="M398" s="124"/>
      <c r="N398" s="124"/>
      <c r="O398" s="124"/>
      <c r="P398" s="124"/>
      <c r="Q398" s="142"/>
      <c r="R398" s="126"/>
      <c r="S398" s="142"/>
      <c r="T398" s="142"/>
      <c r="U398" s="124"/>
      <c r="V398" s="124"/>
      <c r="W398" s="124"/>
      <c r="X398" s="124"/>
      <c r="Y398" s="124"/>
      <c r="Z398" s="124"/>
      <c r="AA398" s="142"/>
      <c r="AB398" s="126"/>
      <c r="AC398" s="127">
        <f t="shared" si="57"/>
        <v>0</v>
      </c>
      <c r="AD398" s="143" t="s">
        <v>1291</v>
      </c>
      <c r="AE398" s="143" t="s">
        <v>1284</v>
      </c>
      <c r="AF398" s="129"/>
      <c r="AG398" s="129"/>
      <c r="AH398" s="171"/>
      <c r="AI398" s="131">
        <f t="shared" si="56"/>
        <v>14</v>
      </c>
      <c r="AJ398" s="132" t="str">
        <f t="shared" ref="AJ398:AJ461" si="58">LEFT(RIGHT(AE398,3),2)</f>
        <v>TN</v>
      </c>
      <c r="AK398" s="133"/>
      <c r="AL398" s="134" t="str">
        <f t="shared" si="51"/>
        <v>TN</v>
      </c>
      <c r="AM398" s="119">
        <v>638</v>
      </c>
      <c r="AN398" s="135">
        <f t="shared" si="52"/>
        <v>2</v>
      </c>
      <c r="AO398" s="135" t="str">
        <f t="shared" si="53"/>
        <v>128</v>
      </c>
      <c r="AP398" s="135" t="str">
        <f t="shared" si="54"/>
        <v>12</v>
      </c>
      <c r="AQ398" s="135" t="str">
        <f t="shared" si="55"/>
        <v>2</v>
      </c>
      <c r="AR398" s="146"/>
      <c r="AS398" s="156">
        <v>2</v>
      </c>
      <c r="AT398" s="137"/>
      <c r="AU398" s="137"/>
    </row>
    <row r="399" spans="1:76" s="6" customFormat="1" ht="23.25" customHeight="1" x14ac:dyDescent="0.25">
      <c r="A399" s="43">
        <v>2</v>
      </c>
      <c r="B399" s="44">
        <v>18</v>
      </c>
      <c r="C399" s="20" t="s">
        <v>1300</v>
      </c>
      <c r="D399" s="119">
        <f>IF(AND(AS399=AS398,AL399=AL398),IF(AL399="TN",IF(AS398=3,IF(D398&lt;'Phan phong'!$I$9,D398+1,1),IF(D398&lt;'Phan phong'!$I$10,D398+1,1)),IF(AS398=3,IF(D398&lt;'Phan phong'!$P$9,D398+1,1),IF(D398&lt;'Phan phong'!$P$10,D398+1,1))),1)</f>
        <v>5</v>
      </c>
      <c r="E399" s="120">
        <v>290397</v>
      </c>
      <c r="F399" s="139" t="s">
        <v>416</v>
      </c>
      <c r="G399" s="140" t="s">
        <v>23</v>
      </c>
      <c r="H399" s="141" t="s">
        <v>126</v>
      </c>
      <c r="I399" s="142"/>
      <c r="J399" s="142"/>
      <c r="K399" s="124"/>
      <c r="L399" s="124"/>
      <c r="M399" s="124"/>
      <c r="N399" s="124"/>
      <c r="O399" s="124"/>
      <c r="P399" s="124"/>
      <c r="Q399" s="142"/>
      <c r="R399" s="126"/>
      <c r="S399" s="142"/>
      <c r="T399" s="142"/>
      <c r="U399" s="124"/>
      <c r="V399" s="124"/>
      <c r="W399" s="124"/>
      <c r="X399" s="124"/>
      <c r="Y399" s="124"/>
      <c r="Z399" s="124"/>
      <c r="AA399" s="142"/>
      <c r="AB399" s="126"/>
      <c r="AC399" s="127">
        <f t="shared" si="57"/>
        <v>0</v>
      </c>
      <c r="AD399" s="143" t="s">
        <v>1290</v>
      </c>
      <c r="AE399" s="143" t="s">
        <v>1293</v>
      </c>
      <c r="AF399" s="129"/>
      <c r="AG399" s="129"/>
      <c r="AH399" s="171"/>
      <c r="AI399" s="131">
        <f t="shared" si="56"/>
        <v>14</v>
      </c>
      <c r="AJ399" s="132" t="str">
        <f t="shared" si="58"/>
        <v>TN</v>
      </c>
      <c r="AK399" s="133"/>
      <c r="AL399" s="134" t="str">
        <f t="shared" si="51"/>
        <v>TN</v>
      </c>
      <c r="AM399" s="119">
        <v>528</v>
      </c>
      <c r="AN399" s="135">
        <f t="shared" si="52"/>
        <v>2</v>
      </c>
      <c r="AO399" s="135" t="str">
        <f t="shared" si="53"/>
        <v>125</v>
      </c>
      <c r="AP399" s="135" t="str">
        <f t="shared" si="54"/>
        <v>12</v>
      </c>
      <c r="AQ399" s="135" t="str">
        <f t="shared" si="55"/>
        <v>2</v>
      </c>
      <c r="AR399" s="136"/>
      <c r="AS399" s="156">
        <v>2</v>
      </c>
      <c r="AT399" s="145"/>
      <c r="AU399" s="137"/>
    </row>
    <row r="400" spans="1:76" s="6" customFormat="1" ht="23.25" customHeight="1" x14ac:dyDescent="0.25">
      <c r="A400" s="43">
        <v>1</v>
      </c>
      <c r="B400" s="44">
        <v>13</v>
      </c>
      <c r="C400" s="20" t="s">
        <v>1300</v>
      </c>
      <c r="D400" s="119">
        <f>IF(AND(AS400=AS399,AL400=AL399),IF(AL400="TN",IF(AS399=3,IF(D399&lt;'Phan phong'!$I$9,D399+1,1),IF(D399&lt;'Phan phong'!$I$10,D399+1,1)),IF(AS399=3,IF(D399&lt;'Phan phong'!$P$9,D399+1,1),IF(D399&lt;'Phan phong'!$P$10,D399+1,1))),1)</f>
        <v>6</v>
      </c>
      <c r="E400" s="138">
        <v>290398</v>
      </c>
      <c r="F400" s="139" t="s">
        <v>1358</v>
      </c>
      <c r="G400" s="140" t="s">
        <v>23</v>
      </c>
      <c r="H400" s="141" t="s">
        <v>46</v>
      </c>
      <c r="I400" s="142"/>
      <c r="J400" s="142"/>
      <c r="K400" s="124"/>
      <c r="L400" s="124"/>
      <c r="M400" s="124"/>
      <c r="N400" s="124"/>
      <c r="O400" s="124"/>
      <c r="P400" s="124"/>
      <c r="Q400" s="142"/>
      <c r="R400" s="152"/>
      <c r="S400" s="142"/>
      <c r="T400" s="142"/>
      <c r="U400" s="124"/>
      <c r="V400" s="124"/>
      <c r="W400" s="124"/>
      <c r="X400" s="124"/>
      <c r="Y400" s="124"/>
      <c r="Z400" s="124"/>
      <c r="AA400" s="142"/>
      <c r="AB400" s="152"/>
      <c r="AC400" s="127">
        <f t="shared" si="57"/>
        <v>0</v>
      </c>
      <c r="AD400" s="143" t="s">
        <v>1287</v>
      </c>
      <c r="AE400" s="143" t="s">
        <v>1284</v>
      </c>
      <c r="AF400" s="129"/>
      <c r="AG400" s="129"/>
      <c r="AH400" s="129" t="s">
        <v>1502</v>
      </c>
      <c r="AI400" s="131">
        <f t="shared" si="56"/>
        <v>14</v>
      </c>
      <c r="AJ400" s="132" t="str">
        <f t="shared" si="58"/>
        <v>TN</v>
      </c>
      <c r="AK400" s="133"/>
      <c r="AL400" s="134" t="str">
        <f t="shared" si="51"/>
        <v>TN</v>
      </c>
      <c r="AM400" s="119">
        <v>458</v>
      </c>
      <c r="AN400" s="135">
        <f t="shared" si="52"/>
        <v>2</v>
      </c>
      <c r="AO400" s="135" t="str">
        <f t="shared" si="53"/>
        <v>123</v>
      </c>
      <c r="AP400" s="135" t="str">
        <f t="shared" si="54"/>
        <v>12</v>
      </c>
      <c r="AQ400" s="135" t="str">
        <f t="shared" si="55"/>
        <v>2</v>
      </c>
      <c r="AR400" s="136"/>
      <c r="AS400" s="156">
        <v>2</v>
      </c>
      <c r="AT400" s="161"/>
      <c r="AU400" s="137"/>
    </row>
    <row r="401" spans="1:76" s="6" customFormat="1" ht="23.25" customHeight="1" x14ac:dyDescent="0.25">
      <c r="A401" s="43">
        <v>1</v>
      </c>
      <c r="B401" s="44">
        <v>14</v>
      </c>
      <c r="C401" s="20" t="s">
        <v>1300</v>
      </c>
      <c r="D401" s="119">
        <f>IF(AND(AS401=AS400,AL401=AL400),IF(AL401="TN",IF(AS400=3,IF(D400&lt;'Phan phong'!$I$9,D400+1,1),IF(D400&lt;'Phan phong'!$I$10,D400+1,1)),IF(AS400=3,IF(D400&lt;'Phan phong'!$P$9,D400+1,1),IF(D400&lt;'Phan phong'!$P$10,D400+1,1))),1)</f>
        <v>7</v>
      </c>
      <c r="E401" s="120">
        <v>290399</v>
      </c>
      <c r="F401" s="139" t="s">
        <v>1379</v>
      </c>
      <c r="G401" s="140" t="s">
        <v>23</v>
      </c>
      <c r="H401" s="141" t="s">
        <v>39</v>
      </c>
      <c r="I401" s="142"/>
      <c r="J401" s="142"/>
      <c r="K401" s="124"/>
      <c r="L401" s="124"/>
      <c r="M401" s="124"/>
      <c r="N401" s="124"/>
      <c r="O401" s="124"/>
      <c r="P401" s="124"/>
      <c r="Q401" s="142"/>
      <c r="R401" s="126"/>
      <c r="S401" s="142"/>
      <c r="T401" s="142"/>
      <c r="U401" s="124"/>
      <c r="V401" s="124"/>
      <c r="W401" s="124"/>
      <c r="X401" s="124"/>
      <c r="Y401" s="124"/>
      <c r="Z401" s="124"/>
      <c r="AA401" s="142"/>
      <c r="AB401" s="126"/>
      <c r="AC401" s="127">
        <f t="shared" si="57"/>
        <v>0</v>
      </c>
      <c r="AD401" s="143" t="s">
        <v>1286</v>
      </c>
      <c r="AE401" s="143" t="s">
        <v>1289</v>
      </c>
      <c r="AF401" s="129"/>
      <c r="AG401" s="129"/>
      <c r="AH401" s="171"/>
      <c r="AI401" s="131">
        <f t="shared" si="56"/>
        <v>14</v>
      </c>
      <c r="AJ401" s="132" t="str">
        <f t="shared" si="58"/>
        <v>TN</v>
      </c>
      <c r="AK401" s="133"/>
      <c r="AL401" s="134" t="str">
        <f t="shared" si="51"/>
        <v>TN</v>
      </c>
      <c r="AM401" s="119">
        <v>490</v>
      </c>
      <c r="AN401" s="135">
        <f t="shared" si="52"/>
        <v>2</v>
      </c>
      <c r="AO401" s="135" t="str">
        <f t="shared" si="53"/>
        <v>124</v>
      </c>
      <c r="AP401" s="135" t="str">
        <f t="shared" si="54"/>
        <v>12</v>
      </c>
      <c r="AQ401" s="135" t="str">
        <f t="shared" si="55"/>
        <v>2</v>
      </c>
      <c r="AR401" s="136"/>
      <c r="AS401" s="156">
        <v>2</v>
      </c>
      <c r="AT401" s="145"/>
      <c r="AU401" s="145"/>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row>
    <row r="402" spans="1:76" s="6" customFormat="1" ht="23.25" customHeight="1" x14ac:dyDescent="0.25">
      <c r="A402" s="43">
        <v>2</v>
      </c>
      <c r="B402" s="44">
        <v>14</v>
      </c>
      <c r="C402" s="20" t="s">
        <v>1300</v>
      </c>
      <c r="D402" s="119">
        <f>IF(AND(AS402=AS401,AL402=AL401),IF(AL402="TN",IF(AS401=3,IF(D401&lt;'Phan phong'!$I$9,D401+1,1),IF(D401&lt;'Phan phong'!$I$10,D401+1,1)),IF(AS401=3,IF(D401&lt;'Phan phong'!$P$9,D401+1,1),IF(D401&lt;'Phan phong'!$P$10,D401+1,1))),1)</f>
        <v>8</v>
      </c>
      <c r="E402" s="138">
        <v>290400</v>
      </c>
      <c r="F402" s="139" t="s">
        <v>1414</v>
      </c>
      <c r="G402" s="140" t="s">
        <v>23</v>
      </c>
      <c r="H402" s="141" t="s">
        <v>115</v>
      </c>
      <c r="I402" s="142"/>
      <c r="J402" s="142"/>
      <c r="K402" s="124"/>
      <c r="L402" s="124"/>
      <c r="M402" s="124"/>
      <c r="N402" s="124"/>
      <c r="O402" s="124"/>
      <c r="P402" s="124"/>
      <c r="Q402" s="142"/>
      <c r="R402" s="152"/>
      <c r="S402" s="142"/>
      <c r="T402" s="142"/>
      <c r="U402" s="124"/>
      <c r="V402" s="124"/>
      <c r="W402" s="124"/>
      <c r="X402" s="124"/>
      <c r="Y402" s="124"/>
      <c r="Z402" s="124"/>
      <c r="AA402" s="142"/>
      <c r="AB402" s="152"/>
      <c r="AC402" s="127">
        <f t="shared" si="57"/>
        <v>0</v>
      </c>
      <c r="AD402" s="143" t="s">
        <v>1287</v>
      </c>
      <c r="AE402" s="143" t="s">
        <v>1284</v>
      </c>
      <c r="AF402" s="129"/>
      <c r="AG402" s="129"/>
      <c r="AH402" s="130"/>
      <c r="AI402" s="131">
        <f t="shared" si="56"/>
        <v>14</v>
      </c>
      <c r="AJ402" s="132" t="str">
        <f t="shared" si="58"/>
        <v>TN</v>
      </c>
      <c r="AK402" s="133"/>
      <c r="AL402" s="134" t="str">
        <f t="shared" si="51"/>
        <v>TN</v>
      </c>
      <c r="AM402" s="119">
        <v>459</v>
      </c>
      <c r="AN402" s="135">
        <f t="shared" si="52"/>
        <v>2</v>
      </c>
      <c r="AO402" s="135" t="str">
        <f t="shared" si="53"/>
        <v>123</v>
      </c>
      <c r="AP402" s="135" t="str">
        <f t="shared" si="54"/>
        <v>12</v>
      </c>
      <c r="AQ402" s="135" t="str">
        <f t="shared" si="55"/>
        <v>2</v>
      </c>
      <c r="AR402" s="136"/>
      <c r="AS402" s="156">
        <v>2</v>
      </c>
      <c r="AT402" s="161"/>
      <c r="AU402" s="304"/>
    </row>
    <row r="403" spans="1:76" s="6" customFormat="1" ht="23.25" customHeight="1" x14ac:dyDescent="0.2">
      <c r="A403" s="43">
        <v>1</v>
      </c>
      <c r="B403" s="44">
        <v>23</v>
      </c>
      <c r="C403" s="20" t="s">
        <v>1300</v>
      </c>
      <c r="D403" s="119">
        <f>IF(AND(AS403=AS402,AL403=AL402),IF(AL403="TN",IF(AS402=3,IF(D402&lt;'Phan phong'!$I$9,D402+1,1),IF(D402&lt;'Phan phong'!$I$10,D402+1,1)),IF(AS402=3,IF(D402&lt;'Phan phong'!$P$9,D402+1,1),IF(D402&lt;'Phan phong'!$P$10,D402+1,1))),1)</f>
        <v>9</v>
      </c>
      <c r="E403" s="120">
        <v>290401</v>
      </c>
      <c r="F403" s="139" t="s">
        <v>1400</v>
      </c>
      <c r="G403" s="140" t="s">
        <v>23</v>
      </c>
      <c r="H403" s="141" t="s">
        <v>175</v>
      </c>
      <c r="I403" s="142"/>
      <c r="J403" s="142"/>
      <c r="K403" s="124"/>
      <c r="L403" s="124"/>
      <c r="M403" s="124"/>
      <c r="N403" s="124"/>
      <c r="O403" s="124"/>
      <c r="P403" s="124"/>
      <c r="Q403" s="142"/>
      <c r="R403" s="126"/>
      <c r="S403" s="142"/>
      <c r="T403" s="142"/>
      <c r="U403" s="124"/>
      <c r="V403" s="124"/>
      <c r="W403" s="124"/>
      <c r="X403" s="124"/>
      <c r="Y403" s="124"/>
      <c r="Z403" s="124"/>
      <c r="AA403" s="142"/>
      <c r="AB403" s="126"/>
      <c r="AC403" s="127">
        <f t="shared" si="57"/>
        <v>0</v>
      </c>
      <c r="AD403" s="143" t="s">
        <v>1290</v>
      </c>
      <c r="AE403" s="143" t="s">
        <v>1289</v>
      </c>
      <c r="AF403" s="129"/>
      <c r="AG403" s="129"/>
      <c r="AH403" s="171"/>
      <c r="AI403" s="131">
        <f t="shared" si="56"/>
        <v>14</v>
      </c>
      <c r="AJ403" s="132" t="str">
        <f t="shared" si="58"/>
        <v>TN</v>
      </c>
      <c r="AK403" s="133"/>
      <c r="AL403" s="134" t="str">
        <f t="shared" si="51"/>
        <v>TN</v>
      </c>
      <c r="AM403" s="119">
        <v>527</v>
      </c>
      <c r="AN403" s="135">
        <f t="shared" si="52"/>
        <v>2</v>
      </c>
      <c r="AO403" s="135" t="str">
        <f t="shared" si="53"/>
        <v>125</v>
      </c>
      <c r="AP403" s="135" t="str">
        <f t="shared" si="54"/>
        <v>12</v>
      </c>
      <c r="AQ403" s="135" t="str">
        <f t="shared" si="55"/>
        <v>2</v>
      </c>
      <c r="AR403" s="146"/>
      <c r="AS403" s="156">
        <v>2</v>
      </c>
      <c r="AT403" s="137"/>
      <c r="AU403" s="137"/>
    </row>
    <row r="404" spans="1:76" s="6" customFormat="1" ht="23.25" customHeight="1" x14ac:dyDescent="0.25">
      <c r="A404" s="43">
        <v>6</v>
      </c>
      <c r="B404" s="44">
        <v>15</v>
      </c>
      <c r="C404" s="14" t="s">
        <v>1300</v>
      </c>
      <c r="D404" s="119">
        <f>IF(AND(AS404=AS403,AL404=AL403),IF(AL404="TN",IF(AS403=3,IF(D403&lt;'Phan phong'!$I$9,D403+1,1),IF(D403&lt;'Phan phong'!$I$10,D403+1,1)),IF(AS403=3,IF(D403&lt;'Phan phong'!$P$9,D403+1,1),IF(D403&lt;'Phan phong'!$P$10,D403+1,1))),1)</f>
        <v>10</v>
      </c>
      <c r="E404" s="138">
        <v>290402</v>
      </c>
      <c r="F404" s="121" t="s">
        <v>348</v>
      </c>
      <c r="G404" s="150" t="s">
        <v>1305</v>
      </c>
      <c r="H404" s="163" t="s">
        <v>48</v>
      </c>
      <c r="I404" s="142"/>
      <c r="J404" s="142"/>
      <c r="K404" s="124"/>
      <c r="L404" s="124"/>
      <c r="M404" s="124"/>
      <c r="N404" s="124"/>
      <c r="O404" s="124"/>
      <c r="P404" s="124"/>
      <c r="Q404" s="142"/>
      <c r="R404" s="152"/>
      <c r="S404" s="142"/>
      <c r="T404" s="142"/>
      <c r="U404" s="124"/>
      <c r="V404" s="124"/>
      <c r="W404" s="124"/>
      <c r="X404" s="124"/>
      <c r="Y404" s="124"/>
      <c r="Z404" s="124"/>
      <c r="AA404" s="142"/>
      <c r="AB404" s="152"/>
      <c r="AC404" s="127">
        <f t="shared" si="57"/>
        <v>0</v>
      </c>
      <c r="AD404" s="143" t="s">
        <v>1286</v>
      </c>
      <c r="AE404" s="143" t="s">
        <v>1289</v>
      </c>
      <c r="AF404" s="129"/>
      <c r="AG404" s="129"/>
      <c r="AH404" s="130"/>
      <c r="AI404" s="131">
        <f t="shared" si="56"/>
        <v>14</v>
      </c>
      <c r="AJ404" s="132" t="str">
        <f t="shared" si="58"/>
        <v>TN</v>
      </c>
      <c r="AK404" s="133"/>
      <c r="AL404" s="134" t="str">
        <f t="shared" si="51"/>
        <v>TN</v>
      </c>
      <c r="AM404" s="119">
        <v>495</v>
      </c>
      <c r="AN404" s="135">
        <f t="shared" si="52"/>
        <v>2</v>
      </c>
      <c r="AO404" s="135" t="str">
        <f t="shared" si="53"/>
        <v>124</v>
      </c>
      <c r="AP404" s="135" t="str">
        <f t="shared" si="54"/>
        <v>12</v>
      </c>
      <c r="AQ404" s="135" t="str">
        <f t="shared" si="55"/>
        <v>2</v>
      </c>
      <c r="AR404" s="136"/>
      <c r="AS404" s="156">
        <v>2</v>
      </c>
      <c r="AT404" s="161"/>
      <c r="AU404" s="161"/>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c r="BW404" s="18"/>
      <c r="BX404" s="18"/>
    </row>
    <row r="405" spans="1:76" s="6" customFormat="1" ht="23.25" customHeight="1" x14ac:dyDescent="0.2">
      <c r="A405" s="43">
        <v>2</v>
      </c>
      <c r="B405" s="44">
        <v>25</v>
      </c>
      <c r="C405" s="14" t="s">
        <v>1300</v>
      </c>
      <c r="D405" s="119">
        <f>IF(AND(AS405=AS404,AL405=AL404),IF(AL405="TN",IF(AS404=3,IF(D404&lt;'Phan phong'!$I$9,D404+1,1),IF(D404&lt;'Phan phong'!$I$10,D404+1,1)),IF(AS404=3,IF(D404&lt;'Phan phong'!$P$9,D404+1,1),IF(D404&lt;'Phan phong'!$P$10,D404+1,1))),1)</f>
        <v>11</v>
      </c>
      <c r="E405" s="120">
        <v>290403</v>
      </c>
      <c r="F405" s="121" t="s">
        <v>346</v>
      </c>
      <c r="G405" s="150" t="s">
        <v>588</v>
      </c>
      <c r="H405" s="163" t="s">
        <v>181</v>
      </c>
      <c r="I405" s="142"/>
      <c r="J405" s="142"/>
      <c r="K405" s="124"/>
      <c r="L405" s="124"/>
      <c r="M405" s="124"/>
      <c r="N405" s="124"/>
      <c r="O405" s="124"/>
      <c r="P405" s="124"/>
      <c r="Q405" s="142"/>
      <c r="R405" s="126"/>
      <c r="S405" s="142"/>
      <c r="T405" s="142"/>
      <c r="U405" s="124"/>
      <c r="V405" s="124"/>
      <c r="W405" s="124"/>
      <c r="X405" s="124"/>
      <c r="Y405" s="124"/>
      <c r="Z405" s="124"/>
      <c r="AA405" s="142"/>
      <c r="AB405" s="126"/>
      <c r="AC405" s="127">
        <f t="shared" si="57"/>
        <v>0</v>
      </c>
      <c r="AD405" s="143" t="s">
        <v>1292</v>
      </c>
      <c r="AE405" s="143" t="s">
        <v>1284</v>
      </c>
      <c r="AF405" s="129"/>
      <c r="AG405" s="129"/>
      <c r="AH405" s="171"/>
      <c r="AI405" s="131">
        <f t="shared" si="56"/>
        <v>14</v>
      </c>
      <c r="AJ405" s="132" t="str">
        <f t="shared" si="58"/>
        <v>TN</v>
      </c>
      <c r="AK405" s="133"/>
      <c r="AL405" s="134" t="str">
        <f t="shared" si="51"/>
        <v>TN</v>
      </c>
      <c r="AM405" s="119">
        <v>567</v>
      </c>
      <c r="AN405" s="135">
        <f t="shared" si="52"/>
        <v>2</v>
      </c>
      <c r="AO405" s="135" t="str">
        <f t="shared" si="53"/>
        <v>126</v>
      </c>
      <c r="AP405" s="135" t="str">
        <f t="shared" si="54"/>
        <v>12</v>
      </c>
      <c r="AQ405" s="135" t="str">
        <f t="shared" si="55"/>
        <v>2</v>
      </c>
      <c r="AR405" s="146"/>
      <c r="AS405" s="156">
        <v>2</v>
      </c>
      <c r="AT405" s="137"/>
      <c r="AU405" s="137"/>
    </row>
    <row r="406" spans="1:76" s="6" customFormat="1" ht="23.25" customHeight="1" x14ac:dyDescent="0.2">
      <c r="A406" s="43">
        <v>3</v>
      </c>
      <c r="B406" s="44">
        <v>39</v>
      </c>
      <c r="C406" s="14" t="s">
        <v>1300</v>
      </c>
      <c r="D406" s="119">
        <f>IF(AND(AS406=AS405,AL406=AL405),IF(AL406="TN",IF(AS405=3,IF(D405&lt;'Phan phong'!$I$9,D405+1,1),IF(D405&lt;'Phan phong'!$I$10,D405+1,1)),IF(AS405=3,IF(D405&lt;'Phan phong'!$P$9,D405+1,1),IF(D405&lt;'Phan phong'!$P$10,D405+1,1))),1)</f>
        <v>12</v>
      </c>
      <c r="E406" s="138">
        <v>290404</v>
      </c>
      <c r="F406" s="121" t="s">
        <v>1397</v>
      </c>
      <c r="G406" s="150" t="s">
        <v>667</v>
      </c>
      <c r="H406" s="163" t="s">
        <v>49</v>
      </c>
      <c r="I406" s="142"/>
      <c r="J406" s="142"/>
      <c r="K406" s="124"/>
      <c r="L406" s="124"/>
      <c r="M406" s="124"/>
      <c r="N406" s="124"/>
      <c r="O406" s="124"/>
      <c r="P406" s="124"/>
      <c r="Q406" s="142"/>
      <c r="R406" s="126"/>
      <c r="S406" s="142"/>
      <c r="T406" s="142"/>
      <c r="U406" s="124"/>
      <c r="V406" s="124"/>
      <c r="W406" s="124"/>
      <c r="X406" s="124"/>
      <c r="Y406" s="124"/>
      <c r="Z406" s="124"/>
      <c r="AA406" s="142"/>
      <c r="AB406" s="126"/>
      <c r="AC406" s="127">
        <f t="shared" si="57"/>
        <v>0</v>
      </c>
      <c r="AD406" s="143" t="s">
        <v>1558</v>
      </c>
      <c r="AE406" s="143" t="s">
        <v>1289</v>
      </c>
      <c r="AF406" s="129"/>
      <c r="AG406" s="129"/>
      <c r="AH406" s="171"/>
      <c r="AI406" s="131">
        <f t="shared" si="56"/>
        <v>14</v>
      </c>
      <c r="AJ406" s="132" t="str">
        <f t="shared" si="58"/>
        <v>TN</v>
      </c>
      <c r="AK406" s="133"/>
      <c r="AL406" s="134" t="str">
        <f t="shared" si="51"/>
        <v>TN</v>
      </c>
      <c r="AM406" s="119">
        <v>674</v>
      </c>
      <c r="AN406" s="135">
        <f t="shared" si="52"/>
        <v>2</v>
      </c>
      <c r="AO406" s="135" t="str">
        <f t="shared" si="53"/>
        <v>129</v>
      </c>
      <c r="AP406" s="135" t="str">
        <f t="shared" si="54"/>
        <v>12</v>
      </c>
      <c r="AQ406" s="135" t="str">
        <f t="shared" si="55"/>
        <v>2</v>
      </c>
      <c r="AR406" s="146"/>
      <c r="AS406" s="156">
        <v>2</v>
      </c>
      <c r="AT406" s="145"/>
      <c r="AU406" s="137"/>
    </row>
    <row r="407" spans="1:76" s="6" customFormat="1" ht="23.25" customHeight="1" x14ac:dyDescent="0.2">
      <c r="A407" s="43">
        <v>3</v>
      </c>
      <c r="B407" s="44">
        <v>35</v>
      </c>
      <c r="C407" s="14" t="s">
        <v>1300</v>
      </c>
      <c r="D407" s="119">
        <f>IF(AND(AS407=AS406,AL407=AL406),IF(AL407="TN",IF(AS406=3,IF(D406&lt;'Phan phong'!$I$9,D406+1,1),IF(D406&lt;'Phan phong'!$I$10,D406+1,1)),IF(AS406=3,IF(D406&lt;'Phan phong'!$P$9,D406+1,1),IF(D406&lt;'Phan phong'!$P$10,D406+1,1))),1)</f>
        <v>13</v>
      </c>
      <c r="E407" s="120">
        <v>290405</v>
      </c>
      <c r="F407" s="121" t="s">
        <v>346</v>
      </c>
      <c r="G407" s="150" t="s">
        <v>667</v>
      </c>
      <c r="H407" s="163" t="s">
        <v>50</v>
      </c>
      <c r="I407" s="142"/>
      <c r="J407" s="142"/>
      <c r="K407" s="124"/>
      <c r="L407" s="124"/>
      <c r="M407" s="124"/>
      <c r="N407" s="124"/>
      <c r="O407" s="124"/>
      <c r="P407" s="124"/>
      <c r="Q407" s="142"/>
      <c r="R407" s="126"/>
      <c r="S407" s="142"/>
      <c r="T407" s="142"/>
      <c r="U407" s="124"/>
      <c r="V407" s="124"/>
      <c r="W407" s="124"/>
      <c r="X407" s="124"/>
      <c r="Y407" s="124"/>
      <c r="Z407" s="124"/>
      <c r="AA407" s="142"/>
      <c r="AB407" s="126"/>
      <c r="AC407" s="127">
        <f t="shared" si="57"/>
        <v>0</v>
      </c>
      <c r="AD407" s="143" t="s">
        <v>1291</v>
      </c>
      <c r="AE407" s="143" t="s">
        <v>1293</v>
      </c>
      <c r="AF407" s="129"/>
      <c r="AG407" s="129"/>
      <c r="AH407" s="130"/>
      <c r="AI407" s="131">
        <f t="shared" si="56"/>
        <v>14</v>
      </c>
      <c r="AJ407" s="132" t="str">
        <f t="shared" si="58"/>
        <v>TN</v>
      </c>
      <c r="AK407" s="133"/>
      <c r="AL407" s="134" t="str">
        <f t="shared" si="51"/>
        <v>TN</v>
      </c>
      <c r="AM407" s="119">
        <v>640</v>
      </c>
      <c r="AN407" s="135">
        <f t="shared" si="52"/>
        <v>2</v>
      </c>
      <c r="AO407" s="135" t="str">
        <f t="shared" si="53"/>
        <v>128</v>
      </c>
      <c r="AP407" s="135" t="str">
        <f t="shared" si="54"/>
        <v>12</v>
      </c>
      <c r="AQ407" s="135" t="str">
        <f t="shared" si="55"/>
        <v>2</v>
      </c>
      <c r="AR407" s="146"/>
      <c r="AS407" s="156">
        <v>2</v>
      </c>
      <c r="AT407" s="145"/>
      <c r="AU407" s="137"/>
    </row>
    <row r="408" spans="1:76" s="8" customFormat="1" ht="23.25" customHeight="1" x14ac:dyDescent="0.2">
      <c r="A408" s="43">
        <v>4</v>
      </c>
      <c r="B408" s="44">
        <v>36</v>
      </c>
      <c r="C408" s="14" t="s">
        <v>1300</v>
      </c>
      <c r="D408" s="119">
        <f>IF(AND(AS408=AS407,AL408=AL407),IF(AL408="TN",IF(AS407=3,IF(D407&lt;'Phan phong'!$I$9,D407+1,1),IF(D407&lt;'Phan phong'!$I$10,D407+1,1)),IF(AS407=3,IF(D407&lt;'Phan phong'!$P$9,D407+1,1),IF(D407&lt;'Phan phong'!$P$10,D407+1,1))),1)</f>
        <v>14</v>
      </c>
      <c r="E408" s="138">
        <v>290406</v>
      </c>
      <c r="F408" s="121" t="s">
        <v>1374</v>
      </c>
      <c r="G408" s="150" t="s">
        <v>535</v>
      </c>
      <c r="H408" s="163" t="s">
        <v>52</v>
      </c>
      <c r="I408" s="142"/>
      <c r="J408" s="142"/>
      <c r="K408" s="124"/>
      <c r="L408" s="124"/>
      <c r="M408" s="124"/>
      <c r="N408" s="124"/>
      <c r="O408" s="124"/>
      <c r="P408" s="124"/>
      <c r="Q408" s="142"/>
      <c r="R408" s="126"/>
      <c r="S408" s="142"/>
      <c r="T408" s="142"/>
      <c r="U408" s="124"/>
      <c r="V408" s="124"/>
      <c r="W408" s="124"/>
      <c r="X408" s="124"/>
      <c r="Y408" s="124"/>
      <c r="Z408" s="124"/>
      <c r="AA408" s="142"/>
      <c r="AB408" s="126"/>
      <c r="AC408" s="127">
        <f t="shared" si="57"/>
        <v>0</v>
      </c>
      <c r="AD408" s="143" t="s">
        <v>1291</v>
      </c>
      <c r="AE408" s="143" t="s">
        <v>1293</v>
      </c>
      <c r="AF408" s="129"/>
      <c r="AG408" s="129"/>
      <c r="AH408" s="171"/>
      <c r="AI408" s="131">
        <f t="shared" si="56"/>
        <v>14</v>
      </c>
      <c r="AJ408" s="132" t="str">
        <f t="shared" si="58"/>
        <v>TN</v>
      </c>
      <c r="AK408" s="133"/>
      <c r="AL408" s="134" t="str">
        <f t="shared" si="51"/>
        <v>TN</v>
      </c>
      <c r="AM408" s="119">
        <v>641</v>
      </c>
      <c r="AN408" s="135">
        <f t="shared" si="52"/>
        <v>2</v>
      </c>
      <c r="AO408" s="135" t="str">
        <f t="shared" si="53"/>
        <v>128</v>
      </c>
      <c r="AP408" s="135" t="str">
        <f t="shared" si="54"/>
        <v>12</v>
      </c>
      <c r="AQ408" s="135" t="str">
        <f t="shared" si="55"/>
        <v>2</v>
      </c>
      <c r="AR408" s="146"/>
      <c r="AS408" s="156">
        <v>2</v>
      </c>
      <c r="AT408" s="145"/>
      <c r="AU408" s="145"/>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row>
    <row r="409" spans="1:76" s="8" customFormat="1" ht="23.25" customHeight="1" x14ac:dyDescent="0.25">
      <c r="A409" s="43">
        <v>4</v>
      </c>
      <c r="B409" s="44">
        <v>1</v>
      </c>
      <c r="C409" s="14" t="s">
        <v>1300</v>
      </c>
      <c r="D409" s="119">
        <f>IF(AND(AS409=AS408,AL409=AL408),IF(AL409="TN",IF(AS408=3,IF(D408&lt;'Phan phong'!$I$9,D408+1,1),IF(D408&lt;'Phan phong'!$I$10,D408+1,1)),IF(AS408=3,IF(D408&lt;'Phan phong'!$P$9,D408+1,1),IF(D408&lt;'Phan phong'!$P$10,D408+1,1))),1)</f>
        <v>15</v>
      </c>
      <c r="E409" s="120">
        <v>290407</v>
      </c>
      <c r="F409" s="121" t="s">
        <v>348</v>
      </c>
      <c r="G409" s="150" t="s">
        <v>529</v>
      </c>
      <c r="H409" s="163" t="s">
        <v>55</v>
      </c>
      <c r="I409" s="142"/>
      <c r="J409" s="142"/>
      <c r="K409" s="124"/>
      <c r="L409" s="124"/>
      <c r="M409" s="124"/>
      <c r="N409" s="124"/>
      <c r="O409" s="124"/>
      <c r="P409" s="124"/>
      <c r="Q409" s="142"/>
      <c r="R409" s="152"/>
      <c r="S409" s="142"/>
      <c r="T409" s="142"/>
      <c r="U409" s="124"/>
      <c r="V409" s="124"/>
      <c r="W409" s="124"/>
      <c r="X409" s="124"/>
      <c r="Y409" s="124"/>
      <c r="Z409" s="124"/>
      <c r="AA409" s="142"/>
      <c r="AB409" s="152"/>
      <c r="AC409" s="127">
        <f t="shared" si="57"/>
        <v>0</v>
      </c>
      <c r="AD409" s="143" t="s">
        <v>1283</v>
      </c>
      <c r="AE409" s="143" t="s">
        <v>1293</v>
      </c>
      <c r="AF409" s="129"/>
      <c r="AG409" s="129"/>
      <c r="AH409" s="130"/>
      <c r="AI409" s="131">
        <f t="shared" si="56"/>
        <v>14</v>
      </c>
      <c r="AJ409" s="132" t="str">
        <f t="shared" si="58"/>
        <v>TN</v>
      </c>
      <c r="AK409" s="133"/>
      <c r="AL409" s="134" t="str">
        <f t="shared" si="51"/>
        <v>TN</v>
      </c>
      <c r="AM409" s="119">
        <v>387</v>
      </c>
      <c r="AN409" s="135">
        <f t="shared" si="52"/>
        <v>2</v>
      </c>
      <c r="AO409" s="135" t="str">
        <f t="shared" si="53"/>
        <v>121</v>
      </c>
      <c r="AP409" s="135" t="str">
        <f t="shared" si="54"/>
        <v>12</v>
      </c>
      <c r="AQ409" s="135" t="str">
        <f t="shared" si="55"/>
        <v>2</v>
      </c>
      <c r="AR409" s="136"/>
      <c r="AS409" s="156">
        <v>2</v>
      </c>
      <c r="AT409" s="161"/>
      <c r="AU409" s="137"/>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row>
    <row r="410" spans="1:76" s="8" customFormat="1" ht="23.25" customHeight="1" x14ac:dyDescent="0.25">
      <c r="A410" s="43">
        <v>5</v>
      </c>
      <c r="B410" s="44">
        <v>2</v>
      </c>
      <c r="C410" s="14" t="s">
        <v>1300</v>
      </c>
      <c r="D410" s="119">
        <f>IF(AND(AS410=AS409,AL410=AL409),IF(AL410="TN",IF(AS409=3,IF(D409&lt;'Phan phong'!$I$9,D409+1,1),IF(D409&lt;'Phan phong'!$I$10,D409+1,1)),IF(AS409=3,IF(D409&lt;'Phan phong'!$P$9,D409+1,1),IF(D409&lt;'Phan phong'!$P$10,D409+1,1))),1)</f>
        <v>16</v>
      </c>
      <c r="E410" s="138">
        <v>290408</v>
      </c>
      <c r="F410" s="121" t="s">
        <v>1382</v>
      </c>
      <c r="G410" s="150" t="s">
        <v>1310</v>
      </c>
      <c r="H410" s="163" t="s">
        <v>57</v>
      </c>
      <c r="I410" s="142"/>
      <c r="J410" s="142"/>
      <c r="K410" s="124"/>
      <c r="L410" s="124"/>
      <c r="M410" s="124"/>
      <c r="N410" s="124"/>
      <c r="O410" s="124"/>
      <c r="P410" s="124"/>
      <c r="Q410" s="142"/>
      <c r="R410" s="152"/>
      <c r="S410" s="142"/>
      <c r="T410" s="142"/>
      <c r="U410" s="124"/>
      <c r="V410" s="124"/>
      <c r="W410" s="124"/>
      <c r="X410" s="124"/>
      <c r="Y410" s="124"/>
      <c r="Z410" s="124"/>
      <c r="AA410" s="142"/>
      <c r="AB410" s="152"/>
      <c r="AC410" s="127">
        <f t="shared" si="57"/>
        <v>0</v>
      </c>
      <c r="AD410" s="143" t="s">
        <v>1283</v>
      </c>
      <c r="AE410" s="143" t="s">
        <v>1293</v>
      </c>
      <c r="AF410" s="129"/>
      <c r="AG410" s="129"/>
      <c r="AH410" s="130"/>
      <c r="AI410" s="131">
        <f t="shared" si="56"/>
        <v>14</v>
      </c>
      <c r="AJ410" s="132" t="str">
        <f t="shared" si="58"/>
        <v>TN</v>
      </c>
      <c r="AK410" s="133"/>
      <c r="AL410" s="134" t="str">
        <f t="shared" si="51"/>
        <v>TN</v>
      </c>
      <c r="AM410" s="119">
        <v>388</v>
      </c>
      <c r="AN410" s="135">
        <f t="shared" si="52"/>
        <v>2</v>
      </c>
      <c r="AO410" s="135" t="str">
        <f t="shared" si="53"/>
        <v>121</v>
      </c>
      <c r="AP410" s="135" t="str">
        <f t="shared" si="54"/>
        <v>12</v>
      </c>
      <c r="AQ410" s="135" t="str">
        <f t="shared" si="55"/>
        <v>2</v>
      </c>
      <c r="AR410" s="136"/>
      <c r="AS410" s="156">
        <v>2</v>
      </c>
      <c r="AT410" s="161"/>
      <c r="AU410" s="137"/>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row>
    <row r="411" spans="1:76" s="8" customFormat="1" ht="23.25" customHeight="1" x14ac:dyDescent="0.25">
      <c r="A411" s="43">
        <v>3</v>
      </c>
      <c r="B411" s="44">
        <v>8</v>
      </c>
      <c r="C411" s="14" t="s">
        <v>1300</v>
      </c>
      <c r="D411" s="119">
        <f>IF(AND(AS411=AS410,AL411=AL410),IF(AL411="TN",IF(AS410=3,IF(D410&lt;'Phan phong'!$I$9,D410+1,1),IF(D410&lt;'Phan phong'!$I$10,D410+1,1)),IF(AS410=3,IF(D410&lt;'Phan phong'!$P$9,D410+1,1),IF(D410&lt;'Phan phong'!$P$10,D410+1,1))),1)</f>
        <v>17</v>
      </c>
      <c r="E411" s="120">
        <v>290409</v>
      </c>
      <c r="F411" s="121" t="s">
        <v>1383</v>
      </c>
      <c r="G411" s="150" t="s">
        <v>1310</v>
      </c>
      <c r="H411" s="163" t="s">
        <v>56</v>
      </c>
      <c r="I411" s="124"/>
      <c r="J411" s="124"/>
      <c r="K411" s="124"/>
      <c r="L411" s="124"/>
      <c r="M411" s="124"/>
      <c r="N411" s="124"/>
      <c r="O411" s="124"/>
      <c r="P411" s="124"/>
      <c r="Q411" s="142"/>
      <c r="R411" s="152"/>
      <c r="S411" s="124"/>
      <c r="T411" s="124"/>
      <c r="U411" s="124"/>
      <c r="V411" s="124"/>
      <c r="W411" s="124"/>
      <c r="X411" s="124"/>
      <c r="Y411" s="124"/>
      <c r="Z411" s="124"/>
      <c r="AA411" s="142"/>
      <c r="AB411" s="152"/>
      <c r="AC411" s="127">
        <f t="shared" si="57"/>
        <v>0</v>
      </c>
      <c r="AD411" s="143" t="s">
        <v>1285</v>
      </c>
      <c r="AE411" s="143" t="s">
        <v>1293</v>
      </c>
      <c r="AF411" s="129"/>
      <c r="AG411" s="129"/>
      <c r="AH411" s="130"/>
      <c r="AI411" s="131">
        <f t="shared" si="56"/>
        <v>14</v>
      </c>
      <c r="AJ411" s="132" t="str">
        <f t="shared" si="58"/>
        <v>TN</v>
      </c>
      <c r="AK411" s="133"/>
      <c r="AL411" s="134" t="str">
        <f t="shared" si="51"/>
        <v>TN</v>
      </c>
      <c r="AM411" s="119">
        <v>423</v>
      </c>
      <c r="AN411" s="135">
        <f t="shared" si="52"/>
        <v>2</v>
      </c>
      <c r="AO411" s="135" t="str">
        <f t="shared" si="53"/>
        <v>122</v>
      </c>
      <c r="AP411" s="135" t="str">
        <f t="shared" si="54"/>
        <v>12</v>
      </c>
      <c r="AQ411" s="135" t="str">
        <f t="shared" si="55"/>
        <v>2</v>
      </c>
      <c r="AR411" s="136"/>
      <c r="AS411" s="156">
        <v>2</v>
      </c>
      <c r="AT411" s="161"/>
      <c r="AU411" s="137"/>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row>
    <row r="412" spans="1:76" s="8" customFormat="1" ht="23.25" customHeight="1" x14ac:dyDescent="0.2">
      <c r="A412" s="43">
        <v>4</v>
      </c>
      <c r="B412" s="44">
        <v>12</v>
      </c>
      <c r="C412" s="14" t="s">
        <v>1300</v>
      </c>
      <c r="D412" s="119">
        <f>IF(AND(AS412=AS411,AL412=AL411),IF(AL412="TN",IF(AS411=3,IF(D411&lt;'Phan phong'!$I$9,D411+1,1),IF(D411&lt;'Phan phong'!$I$10,D411+1,1)),IF(AS411=3,IF(D411&lt;'Phan phong'!$P$9,D411+1,1),IF(D411&lt;'Phan phong'!$P$10,D411+1,1))),1)</f>
        <v>18</v>
      </c>
      <c r="E412" s="138">
        <v>290410</v>
      </c>
      <c r="F412" s="121" t="s">
        <v>642</v>
      </c>
      <c r="G412" s="150" t="s">
        <v>1321</v>
      </c>
      <c r="H412" s="163" t="s">
        <v>62</v>
      </c>
      <c r="I412" s="142"/>
      <c r="J412" s="142"/>
      <c r="K412" s="124"/>
      <c r="L412" s="124"/>
      <c r="M412" s="124"/>
      <c r="N412" s="124"/>
      <c r="O412" s="124"/>
      <c r="P412" s="124"/>
      <c r="Q412" s="142"/>
      <c r="R412" s="126"/>
      <c r="S412" s="142"/>
      <c r="T412" s="142"/>
      <c r="U412" s="124"/>
      <c r="V412" s="124"/>
      <c r="W412" s="124"/>
      <c r="X412" s="124"/>
      <c r="Y412" s="124"/>
      <c r="Z412" s="124"/>
      <c r="AA412" s="142"/>
      <c r="AB412" s="126"/>
      <c r="AC412" s="127">
        <f t="shared" si="57"/>
        <v>0</v>
      </c>
      <c r="AD412" s="143" t="s">
        <v>1287</v>
      </c>
      <c r="AE412" s="143" t="s">
        <v>1293</v>
      </c>
      <c r="AF412" s="129"/>
      <c r="AG412" s="129"/>
      <c r="AH412" s="171"/>
      <c r="AI412" s="131">
        <f t="shared" si="56"/>
        <v>14</v>
      </c>
      <c r="AJ412" s="132" t="str">
        <f t="shared" si="58"/>
        <v>TN</v>
      </c>
      <c r="AK412" s="133"/>
      <c r="AL412" s="134" t="str">
        <f t="shared" si="51"/>
        <v>TN</v>
      </c>
      <c r="AM412" s="119">
        <v>461</v>
      </c>
      <c r="AN412" s="135">
        <f t="shared" si="52"/>
        <v>2</v>
      </c>
      <c r="AO412" s="135" t="str">
        <f t="shared" si="53"/>
        <v>123</v>
      </c>
      <c r="AP412" s="135" t="str">
        <f t="shared" si="54"/>
        <v>12</v>
      </c>
      <c r="AQ412" s="135" t="str">
        <f t="shared" si="55"/>
        <v>2</v>
      </c>
      <c r="AR412" s="146"/>
      <c r="AS412" s="156">
        <v>2</v>
      </c>
      <c r="AT412" s="170"/>
      <c r="AU412" s="145"/>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row>
    <row r="413" spans="1:76" s="8" customFormat="1" ht="23.25" customHeight="1" x14ac:dyDescent="0.25">
      <c r="A413" s="43">
        <v>6</v>
      </c>
      <c r="B413" s="44">
        <v>1</v>
      </c>
      <c r="C413" s="14" t="s">
        <v>1300</v>
      </c>
      <c r="D413" s="119">
        <f>IF(AND(AS413=AS412,AL413=AL412),IF(AL413="TN",IF(AS412=3,IF(D412&lt;'Phan phong'!$I$9,D412+1,1),IF(D412&lt;'Phan phong'!$I$10,D412+1,1)),IF(AS412=3,IF(D412&lt;'Phan phong'!$P$9,D412+1,1),IF(D412&lt;'Phan phong'!$P$10,D412+1,1))),1)</f>
        <v>19</v>
      </c>
      <c r="E413" s="120">
        <v>290411</v>
      </c>
      <c r="F413" s="121" t="s">
        <v>1369</v>
      </c>
      <c r="G413" s="150" t="s">
        <v>1304</v>
      </c>
      <c r="H413" s="163" t="s">
        <v>66</v>
      </c>
      <c r="I413" s="124"/>
      <c r="J413" s="124"/>
      <c r="K413" s="124"/>
      <c r="L413" s="124"/>
      <c r="M413" s="124"/>
      <c r="N413" s="124"/>
      <c r="O413" s="124"/>
      <c r="P413" s="124"/>
      <c r="Q413" s="142"/>
      <c r="R413" s="152"/>
      <c r="S413" s="124"/>
      <c r="T413" s="124"/>
      <c r="U413" s="124"/>
      <c r="V413" s="124"/>
      <c r="W413" s="124"/>
      <c r="X413" s="124"/>
      <c r="Y413" s="124"/>
      <c r="Z413" s="124"/>
      <c r="AA413" s="142"/>
      <c r="AB413" s="152"/>
      <c r="AC413" s="127">
        <f t="shared" si="57"/>
        <v>0</v>
      </c>
      <c r="AD413" s="143" t="s">
        <v>1283</v>
      </c>
      <c r="AE413" s="143" t="s">
        <v>1289</v>
      </c>
      <c r="AF413" s="129"/>
      <c r="AG413" s="129"/>
      <c r="AH413" s="130"/>
      <c r="AI413" s="131">
        <f t="shared" si="56"/>
        <v>14</v>
      </c>
      <c r="AJ413" s="132" t="str">
        <f t="shared" si="58"/>
        <v>TN</v>
      </c>
      <c r="AK413" s="133"/>
      <c r="AL413" s="134" t="str">
        <f t="shared" si="51"/>
        <v>TN</v>
      </c>
      <c r="AM413" s="119">
        <v>389</v>
      </c>
      <c r="AN413" s="135">
        <f t="shared" si="52"/>
        <v>2</v>
      </c>
      <c r="AO413" s="135" t="str">
        <f t="shared" si="53"/>
        <v>121</v>
      </c>
      <c r="AP413" s="135" t="str">
        <f t="shared" si="54"/>
        <v>12</v>
      </c>
      <c r="AQ413" s="135" t="str">
        <f t="shared" si="55"/>
        <v>2</v>
      </c>
      <c r="AR413" s="136"/>
      <c r="AS413" s="156">
        <v>2</v>
      </c>
      <c r="AT413" s="161"/>
      <c r="AU413" s="137"/>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row>
    <row r="414" spans="1:76" s="8" customFormat="1" ht="23.25" customHeight="1" x14ac:dyDescent="0.25">
      <c r="A414" s="43">
        <v>4</v>
      </c>
      <c r="B414" s="44">
        <v>4</v>
      </c>
      <c r="C414" s="14" t="s">
        <v>1300</v>
      </c>
      <c r="D414" s="119">
        <f>IF(AND(AS414=AS413,AL414=AL413),IF(AL414="TN",IF(AS413=3,IF(D413&lt;'Phan phong'!$I$9,D413+1,1),IF(D413&lt;'Phan phong'!$I$10,D413+1,1)),IF(AS413=3,IF(D413&lt;'Phan phong'!$P$9,D413+1,1),IF(D413&lt;'Phan phong'!$P$10,D413+1,1))),1)</f>
        <v>20</v>
      </c>
      <c r="E414" s="138">
        <v>290412</v>
      </c>
      <c r="F414" s="121" t="s">
        <v>1391</v>
      </c>
      <c r="G414" s="150" t="s">
        <v>1304</v>
      </c>
      <c r="H414" s="163" t="s">
        <v>67</v>
      </c>
      <c r="I414" s="124"/>
      <c r="J414" s="124"/>
      <c r="K414" s="124"/>
      <c r="L414" s="124"/>
      <c r="M414" s="124"/>
      <c r="N414" s="124"/>
      <c r="O414" s="124"/>
      <c r="P414" s="124"/>
      <c r="Q414" s="142"/>
      <c r="R414" s="152"/>
      <c r="S414" s="124"/>
      <c r="T414" s="124"/>
      <c r="U414" s="124"/>
      <c r="V414" s="124"/>
      <c r="W414" s="124"/>
      <c r="X414" s="124"/>
      <c r="Y414" s="124"/>
      <c r="Z414" s="124"/>
      <c r="AA414" s="142"/>
      <c r="AB414" s="152"/>
      <c r="AC414" s="127">
        <f t="shared" si="57"/>
        <v>0</v>
      </c>
      <c r="AD414" s="143" t="s">
        <v>1285</v>
      </c>
      <c r="AE414" s="143" t="s">
        <v>1289</v>
      </c>
      <c r="AF414" s="129"/>
      <c r="AG414" s="129"/>
      <c r="AH414" s="130"/>
      <c r="AI414" s="131">
        <f t="shared" si="56"/>
        <v>14</v>
      </c>
      <c r="AJ414" s="132" t="str">
        <f t="shared" si="58"/>
        <v>TN</v>
      </c>
      <c r="AK414" s="133"/>
      <c r="AL414" s="134" t="str">
        <f t="shared" si="51"/>
        <v>TN</v>
      </c>
      <c r="AM414" s="119">
        <v>424</v>
      </c>
      <c r="AN414" s="135">
        <f t="shared" si="52"/>
        <v>2</v>
      </c>
      <c r="AO414" s="135" t="str">
        <f t="shared" si="53"/>
        <v>122</v>
      </c>
      <c r="AP414" s="135" t="str">
        <f t="shared" si="54"/>
        <v>12</v>
      </c>
      <c r="AQ414" s="135" t="str">
        <f t="shared" si="55"/>
        <v>2</v>
      </c>
      <c r="AR414" s="136"/>
      <c r="AS414" s="156">
        <v>2</v>
      </c>
      <c r="AT414" s="161"/>
      <c r="AU414" s="137"/>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row>
    <row r="415" spans="1:76" s="8" customFormat="1" ht="23.25" customHeight="1" x14ac:dyDescent="0.25">
      <c r="A415" s="43">
        <v>7</v>
      </c>
      <c r="B415" s="44">
        <v>29</v>
      </c>
      <c r="C415" s="14" t="s">
        <v>1300</v>
      </c>
      <c r="D415" s="119">
        <f>IF(AND(AS415=AS414,AL415=AL414),IF(AL415="TN",IF(AS414=3,IF(D414&lt;'Phan phong'!$I$9,D414+1,1),IF(D414&lt;'Phan phong'!$I$10,D414+1,1)),IF(AS414=3,IF(D414&lt;'Phan phong'!$P$9,D414+1,1),IF(D414&lt;'Phan phong'!$P$10,D414+1,1))),1)</f>
        <v>21</v>
      </c>
      <c r="E415" s="120">
        <v>290413</v>
      </c>
      <c r="F415" s="121" t="s">
        <v>1367</v>
      </c>
      <c r="G415" s="150" t="s">
        <v>494</v>
      </c>
      <c r="H415" s="163" t="s">
        <v>64</v>
      </c>
      <c r="I415" s="142"/>
      <c r="J415" s="142"/>
      <c r="K415" s="124"/>
      <c r="L415" s="124"/>
      <c r="M415" s="124"/>
      <c r="N415" s="124"/>
      <c r="O415" s="124"/>
      <c r="P415" s="124"/>
      <c r="Q415" s="142"/>
      <c r="R415" s="152"/>
      <c r="S415" s="142"/>
      <c r="T415" s="142"/>
      <c r="U415" s="124"/>
      <c r="V415" s="124"/>
      <c r="W415" s="124"/>
      <c r="X415" s="124"/>
      <c r="Y415" s="124"/>
      <c r="Z415" s="124"/>
      <c r="AA415" s="142"/>
      <c r="AB415" s="152"/>
      <c r="AC415" s="127">
        <f t="shared" si="57"/>
        <v>0</v>
      </c>
      <c r="AD415" s="143" t="s">
        <v>1292</v>
      </c>
      <c r="AE415" s="143" t="s">
        <v>1289</v>
      </c>
      <c r="AF415" s="129"/>
      <c r="AG415" s="129"/>
      <c r="AH415" s="130"/>
      <c r="AI415" s="131">
        <f t="shared" si="56"/>
        <v>14</v>
      </c>
      <c r="AJ415" s="132" t="str">
        <f t="shared" si="58"/>
        <v>TN</v>
      </c>
      <c r="AK415" s="133"/>
      <c r="AL415" s="134" t="str">
        <f t="shared" si="51"/>
        <v>TN</v>
      </c>
      <c r="AM415" s="119">
        <v>572</v>
      </c>
      <c r="AN415" s="135">
        <f t="shared" si="52"/>
        <v>2</v>
      </c>
      <c r="AO415" s="135" t="str">
        <f t="shared" si="53"/>
        <v>126</v>
      </c>
      <c r="AP415" s="135" t="str">
        <f t="shared" si="54"/>
        <v>12</v>
      </c>
      <c r="AQ415" s="135" t="str">
        <f t="shared" si="55"/>
        <v>2</v>
      </c>
      <c r="AR415" s="136"/>
      <c r="AS415" s="156">
        <v>2</v>
      </c>
      <c r="AT415" s="161"/>
      <c r="AU415" s="137"/>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row>
    <row r="416" spans="1:76" s="8" customFormat="1" ht="23.25" customHeight="1" x14ac:dyDescent="0.2">
      <c r="A416" s="43">
        <v>8</v>
      </c>
      <c r="B416" s="44">
        <v>30</v>
      </c>
      <c r="C416" s="14" t="s">
        <v>1300</v>
      </c>
      <c r="D416" s="119">
        <f>IF(AND(AS416=AS415,AL416=AL415),IF(AL416="TN",IF(AS415=3,IF(D415&lt;'Phan phong'!$I$9,D415+1,1),IF(D415&lt;'Phan phong'!$I$10,D415+1,1)),IF(AS415=3,IF(D415&lt;'Phan phong'!$P$9,D415+1,1),IF(D415&lt;'Phan phong'!$P$10,D415+1,1))),1)</f>
        <v>22</v>
      </c>
      <c r="E416" s="138">
        <v>290414</v>
      </c>
      <c r="F416" s="121" t="s">
        <v>630</v>
      </c>
      <c r="G416" s="150" t="s">
        <v>494</v>
      </c>
      <c r="H416" s="163" t="s">
        <v>63</v>
      </c>
      <c r="I416" s="124"/>
      <c r="J416" s="124"/>
      <c r="K416" s="124"/>
      <c r="L416" s="124"/>
      <c r="M416" s="124"/>
      <c r="N416" s="124"/>
      <c r="O416" s="124"/>
      <c r="P416" s="124"/>
      <c r="Q416" s="142"/>
      <c r="R416" s="126"/>
      <c r="S416" s="124"/>
      <c r="T416" s="124"/>
      <c r="U416" s="124"/>
      <c r="V416" s="124"/>
      <c r="W416" s="124"/>
      <c r="X416" s="124"/>
      <c r="Y416" s="124"/>
      <c r="Z416" s="124"/>
      <c r="AA416" s="142"/>
      <c r="AB416" s="126"/>
      <c r="AC416" s="127">
        <f t="shared" si="57"/>
        <v>0</v>
      </c>
      <c r="AD416" s="143" t="s">
        <v>1292</v>
      </c>
      <c r="AE416" s="143" t="s">
        <v>1289</v>
      </c>
      <c r="AF416" s="129"/>
      <c r="AG416" s="129"/>
      <c r="AH416" s="130"/>
      <c r="AI416" s="131">
        <f t="shared" si="56"/>
        <v>14</v>
      </c>
      <c r="AJ416" s="132" t="str">
        <f t="shared" si="58"/>
        <v>TN</v>
      </c>
      <c r="AK416" s="133"/>
      <c r="AL416" s="134" t="str">
        <f t="shared" si="51"/>
        <v>TN</v>
      </c>
      <c r="AM416" s="119">
        <v>573</v>
      </c>
      <c r="AN416" s="135">
        <f t="shared" si="52"/>
        <v>2</v>
      </c>
      <c r="AO416" s="135" t="str">
        <f t="shared" si="53"/>
        <v>126</v>
      </c>
      <c r="AP416" s="135" t="str">
        <f t="shared" si="54"/>
        <v>12</v>
      </c>
      <c r="AQ416" s="135" t="str">
        <f t="shared" si="55"/>
        <v>2</v>
      </c>
      <c r="AR416" s="146"/>
      <c r="AS416" s="156">
        <v>2</v>
      </c>
      <c r="AT416" s="145"/>
      <c r="AU416" s="137"/>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row>
    <row r="417" spans="1:76" s="8" customFormat="1" ht="23.25" customHeight="1" x14ac:dyDescent="0.2">
      <c r="A417" s="43">
        <v>6</v>
      </c>
      <c r="B417" s="44">
        <v>26</v>
      </c>
      <c r="C417" s="14" t="s">
        <v>1300</v>
      </c>
      <c r="D417" s="119">
        <f>IF(AND(AS417=AS416,AL417=AL416),IF(AL417="TN",IF(AS416=3,IF(D416&lt;'Phan phong'!$I$9,D416+1,1),IF(D416&lt;'Phan phong'!$I$10,D416+1,1)),IF(AS416=3,IF(D416&lt;'Phan phong'!$P$9,D416+1,1),IF(D416&lt;'Phan phong'!$P$10,D416+1,1))),1)</f>
        <v>23</v>
      </c>
      <c r="E417" s="120">
        <v>290415</v>
      </c>
      <c r="F417" s="121" t="s">
        <v>574</v>
      </c>
      <c r="G417" s="150" t="s">
        <v>494</v>
      </c>
      <c r="H417" s="163" t="s">
        <v>39</v>
      </c>
      <c r="I417" s="124"/>
      <c r="J417" s="124"/>
      <c r="K417" s="124"/>
      <c r="L417" s="124"/>
      <c r="M417" s="124"/>
      <c r="N417" s="124"/>
      <c r="O417" s="124"/>
      <c r="P417" s="124"/>
      <c r="Q417" s="142"/>
      <c r="R417" s="126"/>
      <c r="S417" s="124"/>
      <c r="T417" s="124"/>
      <c r="U417" s="124"/>
      <c r="V417" s="124"/>
      <c r="W417" s="124"/>
      <c r="X417" s="124"/>
      <c r="Y417" s="124"/>
      <c r="Z417" s="124"/>
      <c r="AA417" s="142"/>
      <c r="AB417" s="126"/>
      <c r="AC417" s="127">
        <f t="shared" si="57"/>
        <v>0</v>
      </c>
      <c r="AD417" s="143" t="s">
        <v>1292</v>
      </c>
      <c r="AE417" s="143" t="s">
        <v>1284</v>
      </c>
      <c r="AF417" s="129"/>
      <c r="AG417" s="129"/>
      <c r="AH417" s="130"/>
      <c r="AI417" s="131">
        <f t="shared" si="56"/>
        <v>14</v>
      </c>
      <c r="AJ417" s="132" t="str">
        <f t="shared" si="58"/>
        <v>TN</v>
      </c>
      <c r="AK417" s="133"/>
      <c r="AL417" s="134" t="str">
        <f t="shared" si="51"/>
        <v>TN</v>
      </c>
      <c r="AM417" s="119">
        <v>571</v>
      </c>
      <c r="AN417" s="135">
        <f t="shared" si="52"/>
        <v>2</v>
      </c>
      <c r="AO417" s="135" t="str">
        <f t="shared" si="53"/>
        <v>126</v>
      </c>
      <c r="AP417" s="135" t="str">
        <f t="shared" si="54"/>
        <v>12</v>
      </c>
      <c r="AQ417" s="135" t="str">
        <f t="shared" si="55"/>
        <v>2</v>
      </c>
      <c r="AR417" s="146"/>
      <c r="AS417" s="156">
        <v>2</v>
      </c>
      <c r="AT417" s="145"/>
      <c r="AU417" s="161"/>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c r="BV417" s="18"/>
      <c r="BW417" s="18"/>
      <c r="BX417" s="18"/>
    </row>
    <row r="418" spans="1:76" s="8" customFormat="1" ht="23.25" customHeight="1" x14ac:dyDescent="0.25">
      <c r="A418" s="43">
        <v>7</v>
      </c>
      <c r="B418" s="44">
        <v>16</v>
      </c>
      <c r="C418" s="14" t="s">
        <v>1300</v>
      </c>
      <c r="D418" s="119">
        <f>IF(AND(AS418=AS417,AL418=AL417),IF(AL418="TN",IF(AS417=3,IF(D417&lt;'Phan phong'!$I$9,D417+1,1),IF(D417&lt;'Phan phong'!$I$10,D417+1,1)),IF(AS417=3,IF(D417&lt;'Phan phong'!$P$9,D417+1,1),IF(D417&lt;'Phan phong'!$P$10,D417+1,1))),1)</f>
        <v>24</v>
      </c>
      <c r="E418" s="138">
        <v>290416</v>
      </c>
      <c r="F418" s="121" t="s">
        <v>1405</v>
      </c>
      <c r="G418" s="150" t="s">
        <v>418</v>
      </c>
      <c r="H418" s="163" t="s">
        <v>69</v>
      </c>
      <c r="I418" s="142"/>
      <c r="J418" s="142"/>
      <c r="K418" s="124"/>
      <c r="L418" s="124"/>
      <c r="M418" s="124"/>
      <c r="N418" s="124"/>
      <c r="O418" s="124"/>
      <c r="P418" s="124"/>
      <c r="Q418" s="142"/>
      <c r="R418" s="126"/>
      <c r="S418" s="142"/>
      <c r="T418" s="142"/>
      <c r="U418" s="124"/>
      <c r="V418" s="124"/>
      <c r="W418" s="124"/>
      <c r="X418" s="124"/>
      <c r="Y418" s="124"/>
      <c r="Z418" s="124"/>
      <c r="AA418" s="142"/>
      <c r="AB418" s="126"/>
      <c r="AC418" s="127">
        <f t="shared" si="57"/>
        <v>0</v>
      </c>
      <c r="AD418" s="143" t="s">
        <v>1286</v>
      </c>
      <c r="AE418" s="143" t="s">
        <v>1289</v>
      </c>
      <c r="AF418" s="129"/>
      <c r="AG418" s="129"/>
      <c r="AH418" s="171"/>
      <c r="AI418" s="131">
        <f t="shared" si="56"/>
        <v>14</v>
      </c>
      <c r="AJ418" s="132" t="str">
        <f t="shared" si="58"/>
        <v>TN</v>
      </c>
      <c r="AK418" s="133"/>
      <c r="AL418" s="134" t="str">
        <f t="shared" si="51"/>
        <v>TN</v>
      </c>
      <c r="AM418" s="119">
        <v>496</v>
      </c>
      <c r="AN418" s="135">
        <f t="shared" si="52"/>
        <v>2</v>
      </c>
      <c r="AO418" s="135" t="str">
        <f t="shared" si="53"/>
        <v>124</v>
      </c>
      <c r="AP418" s="135" t="str">
        <f t="shared" si="54"/>
        <v>12</v>
      </c>
      <c r="AQ418" s="135" t="str">
        <f t="shared" si="55"/>
        <v>2</v>
      </c>
      <c r="AR418" s="136"/>
      <c r="AS418" s="156">
        <v>2</v>
      </c>
      <c r="AT418" s="145"/>
      <c r="AU418" s="137"/>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row>
    <row r="419" spans="1:76" s="8" customFormat="1" ht="23.25" customHeight="1" x14ac:dyDescent="0.25">
      <c r="A419" s="43">
        <v>5</v>
      </c>
      <c r="B419" s="44">
        <v>15</v>
      </c>
      <c r="C419" s="14" t="s">
        <v>1300</v>
      </c>
      <c r="D419" s="119">
        <f>IF(AND(AS419=AS418,AL419=AL418),IF(AL419="TN",IF(AS418=3,IF(D418&lt;'Phan phong'!$I$9,D418+1,1),IF(D418&lt;'Phan phong'!$I$10,D418+1,1)),IF(AS418=3,IF(D418&lt;'Phan phong'!$P$9,D418+1,1),IF(D418&lt;'Phan phong'!$P$10,D418+1,1))),1)</f>
        <v>25</v>
      </c>
      <c r="E419" s="120">
        <v>290417</v>
      </c>
      <c r="F419" s="121" t="s">
        <v>1356</v>
      </c>
      <c r="G419" s="150" t="s">
        <v>411</v>
      </c>
      <c r="H419" s="163" t="s">
        <v>58</v>
      </c>
      <c r="I419" s="124"/>
      <c r="J419" s="124"/>
      <c r="K419" s="124"/>
      <c r="L419" s="124"/>
      <c r="M419" s="124"/>
      <c r="N419" s="124"/>
      <c r="O419" s="124"/>
      <c r="P419" s="124"/>
      <c r="Q419" s="142"/>
      <c r="R419" s="152"/>
      <c r="S419" s="124"/>
      <c r="T419" s="124"/>
      <c r="U419" s="124"/>
      <c r="V419" s="124"/>
      <c r="W419" s="124"/>
      <c r="X419" s="124"/>
      <c r="Y419" s="124"/>
      <c r="Z419" s="124"/>
      <c r="AA419" s="142"/>
      <c r="AB419" s="152"/>
      <c r="AC419" s="127">
        <f t="shared" si="57"/>
        <v>0</v>
      </c>
      <c r="AD419" s="143" t="s">
        <v>1287</v>
      </c>
      <c r="AE419" s="143" t="s">
        <v>1284</v>
      </c>
      <c r="AF419" s="129"/>
      <c r="AG419" s="129"/>
      <c r="AH419" s="130"/>
      <c r="AI419" s="131">
        <f t="shared" si="56"/>
        <v>14</v>
      </c>
      <c r="AJ419" s="132" t="str">
        <f t="shared" si="58"/>
        <v>TN</v>
      </c>
      <c r="AK419" s="133"/>
      <c r="AL419" s="134" t="str">
        <f t="shared" si="51"/>
        <v>TN</v>
      </c>
      <c r="AM419" s="119">
        <v>462</v>
      </c>
      <c r="AN419" s="135">
        <f t="shared" si="52"/>
        <v>2</v>
      </c>
      <c r="AO419" s="135" t="str">
        <f t="shared" si="53"/>
        <v>123</v>
      </c>
      <c r="AP419" s="135" t="str">
        <f t="shared" si="54"/>
        <v>12</v>
      </c>
      <c r="AQ419" s="135" t="str">
        <f t="shared" si="55"/>
        <v>2</v>
      </c>
      <c r="AR419" s="136"/>
      <c r="AS419" s="156">
        <v>2</v>
      </c>
      <c r="AT419" s="161"/>
      <c r="AU419" s="137"/>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row>
    <row r="420" spans="1:76" s="8" customFormat="1" ht="23.25" customHeight="1" x14ac:dyDescent="0.25">
      <c r="A420" s="43">
        <v>11</v>
      </c>
      <c r="B420" s="44">
        <v>4</v>
      </c>
      <c r="C420" s="14" t="s">
        <v>1300</v>
      </c>
      <c r="D420" s="119">
        <f>IF(AND(AS420=AS419,AL420=AL419),IF(AL420="TN",IF(AS419=3,IF(D419&lt;'Phan phong'!$I$9,D419+1,1),IF(D419&lt;'Phan phong'!$I$10,D419+1,1)),IF(AS419=3,IF(D419&lt;'Phan phong'!$P$9,D419+1,1),IF(D419&lt;'Phan phong'!$P$10,D419+1,1))),1)</f>
        <v>26</v>
      </c>
      <c r="E420" s="138">
        <v>290418</v>
      </c>
      <c r="F420" s="121" t="s">
        <v>399</v>
      </c>
      <c r="G420" s="150" t="s">
        <v>353</v>
      </c>
      <c r="H420" s="163" t="s">
        <v>61</v>
      </c>
      <c r="I420" s="142"/>
      <c r="J420" s="142"/>
      <c r="K420" s="124"/>
      <c r="L420" s="124"/>
      <c r="M420" s="124"/>
      <c r="N420" s="124"/>
      <c r="O420" s="124"/>
      <c r="P420" s="124"/>
      <c r="Q420" s="142"/>
      <c r="R420" s="126"/>
      <c r="S420" s="142"/>
      <c r="T420" s="142"/>
      <c r="U420" s="124"/>
      <c r="V420" s="124"/>
      <c r="W420" s="124"/>
      <c r="X420" s="124"/>
      <c r="Y420" s="124"/>
      <c r="Z420" s="124"/>
      <c r="AA420" s="142"/>
      <c r="AB420" s="126"/>
      <c r="AC420" s="127">
        <f t="shared" si="57"/>
        <v>0</v>
      </c>
      <c r="AD420" s="143" t="s">
        <v>1283</v>
      </c>
      <c r="AE420" s="143" t="s">
        <v>1293</v>
      </c>
      <c r="AF420" s="129"/>
      <c r="AG420" s="129"/>
      <c r="AH420" s="171"/>
      <c r="AI420" s="131">
        <f t="shared" si="56"/>
        <v>14</v>
      </c>
      <c r="AJ420" s="132" t="str">
        <f t="shared" si="58"/>
        <v>TN</v>
      </c>
      <c r="AK420" s="133"/>
      <c r="AL420" s="134" t="str">
        <f t="shared" si="51"/>
        <v>TN</v>
      </c>
      <c r="AM420" s="119">
        <v>394</v>
      </c>
      <c r="AN420" s="135">
        <f t="shared" si="52"/>
        <v>2</v>
      </c>
      <c r="AO420" s="135" t="str">
        <f t="shared" si="53"/>
        <v>121</v>
      </c>
      <c r="AP420" s="135" t="str">
        <f t="shared" si="54"/>
        <v>12</v>
      </c>
      <c r="AQ420" s="135" t="str">
        <f t="shared" si="55"/>
        <v>2</v>
      </c>
      <c r="AR420" s="136"/>
      <c r="AS420" s="156">
        <v>2</v>
      </c>
      <c r="AT420" s="145"/>
      <c r="AU420" s="137"/>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row>
    <row r="421" spans="1:76" s="8" customFormat="1" ht="23.25" customHeight="1" x14ac:dyDescent="0.2">
      <c r="A421" s="43">
        <v>8</v>
      </c>
      <c r="B421" s="44">
        <v>37</v>
      </c>
      <c r="C421" s="14" t="s">
        <v>1300</v>
      </c>
      <c r="D421" s="119">
        <f>IF(AND(AS421=AS420,AL421=AL420),IF(AL421="TN",IF(AS420=3,IF(D420&lt;'Phan phong'!$I$9,D420+1,1),IF(D420&lt;'Phan phong'!$I$10,D420+1,1)),IF(AS420=3,IF(D420&lt;'Phan phong'!$P$9,D420+1,1),IF(D420&lt;'Phan phong'!$P$10,D420+1,1))),1)</f>
        <v>27</v>
      </c>
      <c r="E421" s="120">
        <v>290419</v>
      </c>
      <c r="F421" s="121" t="s">
        <v>348</v>
      </c>
      <c r="G421" s="150" t="s">
        <v>379</v>
      </c>
      <c r="H421" s="163" t="s">
        <v>60</v>
      </c>
      <c r="I421" s="142"/>
      <c r="J421" s="142"/>
      <c r="K421" s="124"/>
      <c r="L421" s="124"/>
      <c r="M421" s="124"/>
      <c r="N421" s="124"/>
      <c r="O421" s="124"/>
      <c r="P421" s="124"/>
      <c r="Q421" s="142"/>
      <c r="R421" s="126"/>
      <c r="S421" s="142"/>
      <c r="T421" s="142"/>
      <c r="U421" s="124"/>
      <c r="V421" s="124"/>
      <c r="W421" s="124"/>
      <c r="X421" s="124"/>
      <c r="Y421" s="124"/>
      <c r="Z421" s="124"/>
      <c r="AA421" s="142"/>
      <c r="AB421" s="126"/>
      <c r="AC421" s="127">
        <f t="shared" si="57"/>
        <v>0</v>
      </c>
      <c r="AD421" s="143" t="s">
        <v>1291</v>
      </c>
      <c r="AE421" s="143" t="s">
        <v>1289</v>
      </c>
      <c r="AF421" s="129"/>
      <c r="AG421" s="129"/>
      <c r="AH421" s="171"/>
      <c r="AI421" s="131">
        <f t="shared" si="56"/>
        <v>14</v>
      </c>
      <c r="AJ421" s="132" t="str">
        <f t="shared" si="58"/>
        <v>TN</v>
      </c>
      <c r="AK421" s="133"/>
      <c r="AL421" s="134" t="str">
        <f t="shared" si="51"/>
        <v>TN</v>
      </c>
      <c r="AM421" s="119">
        <v>645</v>
      </c>
      <c r="AN421" s="135">
        <f t="shared" si="52"/>
        <v>2</v>
      </c>
      <c r="AO421" s="135" t="str">
        <f t="shared" si="53"/>
        <v>128</v>
      </c>
      <c r="AP421" s="135" t="str">
        <f t="shared" si="54"/>
        <v>12</v>
      </c>
      <c r="AQ421" s="135" t="str">
        <f t="shared" si="55"/>
        <v>2</v>
      </c>
      <c r="AR421" s="146"/>
      <c r="AS421" s="156">
        <v>2</v>
      </c>
      <c r="AT421" s="137"/>
      <c r="AU421" s="137"/>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row>
    <row r="422" spans="1:76" s="8" customFormat="1" ht="23.25" customHeight="1" x14ac:dyDescent="0.25">
      <c r="A422" s="43">
        <v>9</v>
      </c>
      <c r="B422" s="44">
        <v>9</v>
      </c>
      <c r="C422" s="14" t="s">
        <v>1300</v>
      </c>
      <c r="D422" s="119">
        <f>IF(AND(AS422=AS421,AL422=AL421),IF(AL422="TN",IF(AS421=3,IF(D421&lt;'Phan phong'!$I$9,D421+1,1),IF(D421&lt;'Phan phong'!$I$10,D421+1,1)),IF(AS421=3,IF(D421&lt;'Phan phong'!$P$9,D421+1,1),IF(D421&lt;'Phan phong'!$P$10,D421+1,1))),1)</f>
        <v>28</v>
      </c>
      <c r="E422" s="138">
        <v>290420</v>
      </c>
      <c r="F422" s="121" t="s">
        <v>346</v>
      </c>
      <c r="G422" s="150" t="s">
        <v>343</v>
      </c>
      <c r="H422" s="163" t="s">
        <v>192</v>
      </c>
      <c r="I422" s="124"/>
      <c r="J422" s="124"/>
      <c r="K422" s="124"/>
      <c r="L422" s="124"/>
      <c r="M422" s="124"/>
      <c r="N422" s="124"/>
      <c r="O422" s="124"/>
      <c r="P422" s="124"/>
      <c r="Q422" s="142"/>
      <c r="R422" s="126"/>
      <c r="S422" s="124"/>
      <c r="T422" s="124"/>
      <c r="U422" s="124"/>
      <c r="V422" s="124"/>
      <c r="W422" s="124"/>
      <c r="X422" s="124"/>
      <c r="Y422" s="124"/>
      <c r="Z422" s="124"/>
      <c r="AA422" s="142"/>
      <c r="AB422" s="126"/>
      <c r="AC422" s="127">
        <f t="shared" si="57"/>
        <v>0</v>
      </c>
      <c r="AD422" s="143" t="s">
        <v>1285</v>
      </c>
      <c r="AE422" s="143" t="s">
        <v>1293</v>
      </c>
      <c r="AF422" s="129"/>
      <c r="AG422" s="129"/>
      <c r="AH422" s="130"/>
      <c r="AI422" s="131">
        <f t="shared" si="56"/>
        <v>14</v>
      </c>
      <c r="AJ422" s="132" t="str">
        <f t="shared" si="58"/>
        <v>TN</v>
      </c>
      <c r="AK422" s="133"/>
      <c r="AL422" s="134" t="str">
        <f t="shared" si="51"/>
        <v>TN</v>
      </c>
      <c r="AM422" s="119">
        <v>429</v>
      </c>
      <c r="AN422" s="135">
        <f t="shared" si="52"/>
        <v>2</v>
      </c>
      <c r="AO422" s="135" t="str">
        <f t="shared" si="53"/>
        <v>122</v>
      </c>
      <c r="AP422" s="135" t="str">
        <f t="shared" si="54"/>
        <v>12</v>
      </c>
      <c r="AQ422" s="135" t="str">
        <f t="shared" si="55"/>
        <v>2</v>
      </c>
      <c r="AR422" s="136"/>
      <c r="AS422" s="156">
        <v>2</v>
      </c>
      <c r="AT422" s="161"/>
      <c r="AU422" s="161"/>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c r="BV422" s="18"/>
      <c r="BW422" s="18"/>
      <c r="BX422" s="18"/>
    </row>
    <row r="423" spans="1:76" s="8" customFormat="1" ht="23.25" customHeight="1" x14ac:dyDescent="0.25">
      <c r="A423" s="43">
        <v>10</v>
      </c>
      <c r="B423" s="44">
        <v>5</v>
      </c>
      <c r="C423" s="14" t="s">
        <v>1300</v>
      </c>
      <c r="D423" s="119">
        <f>IF(AND(AS423=AS422,AL423=AL422),IF(AL423="TN",IF(AS422=3,IF(D422&lt;'Phan phong'!$I$9,D422+1,1),IF(D422&lt;'Phan phong'!$I$10,D422+1,1)),IF(AS422=3,IF(D422&lt;'Phan phong'!$P$9,D422+1,1),IF(D422&lt;'Phan phong'!$P$10,D422+1,1))),1)</f>
        <v>29</v>
      </c>
      <c r="E423" s="120">
        <v>290421</v>
      </c>
      <c r="F423" s="121" t="s">
        <v>346</v>
      </c>
      <c r="G423" s="150" t="s">
        <v>514</v>
      </c>
      <c r="H423" s="163" t="s">
        <v>198</v>
      </c>
      <c r="I423" s="124"/>
      <c r="J423" s="124"/>
      <c r="K423" s="124"/>
      <c r="L423" s="124"/>
      <c r="M423" s="124"/>
      <c r="N423" s="124"/>
      <c r="O423" s="124"/>
      <c r="P423" s="124"/>
      <c r="Q423" s="142"/>
      <c r="R423" s="152"/>
      <c r="S423" s="124"/>
      <c r="T423" s="124"/>
      <c r="U423" s="124"/>
      <c r="V423" s="124"/>
      <c r="W423" s="124"/>
      <c r="X423" s="124"/>
      <c r="Y423" s="124"/>
      <c r="Z423" s="124"/>
      <c r="AA423" s="142"/>
      <c r="AB423" s="152"/>
      <c r="AC423" s="127">
        <f t="shared" si="57"/>
        <v>0</v>
      </c>
      <c r="AD423" s="143" t="s">
        <v>1285</v>
      </c>
      <c r="AE423" s="143" t="s">
        <v>1289</v>
      </c>
      <c r="AF423" s="129"/>
      <c r="AG423" s="129"/>
      <c r="AH423" s="130"/>
      <c r="AI423" s="131">
        <f t="shared" si="56"/>
        <v>14</v>
      </c>
      <c r="AJ423" s="132" t="str">
        <f t="shared" si="58"/>
        <v>TN</v>
      </c>
      <c r="AK423" s="133"/>
      <c r="AL423" s="134" t="str">
        <f t="shared" si="51"/>
        <v>TN</v>
      </c>
      <c r="AM423" s="119">
        <v>430</v>
      </c>
      <c r="AN423" s="135">
        <f t="shared" si="52"/>
        <v>2</v>
      </c>
      <c r="AO423" s="135" t="str">
        <f t="shared" si="53"/>
        <v>122</v>
      </c>
      <c r="AP423" s="135" t="str">
        <f t="shared" si="54"/>
        <v>12</v>
      </c>
      <c r="AQ423" s="135" t="str">
        <f t="shared" si="55"/>
        <v>2</v>
      </c>
      <c r="AR423" s="136"/>
      <c r="AS423" s="156">
        <v>2</v>
      </c>
      <c r="AT423" s="161"/>
      <c r="AU423" s="137"/>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row>
    <row r="424" spans="1:76" s="8" customFormat="1" ht="23.25" customHeight="1" x14ac:dyDescent="0.25">
      <c r="A424" s="43">
        <v>11</v>
      </c>
      <c r="B424" s="44">
        <v>10</v>
      </c>
      <c r="C424" s="14" t="s">
        <v>1300</v>
      </c>
      <c r="D424" s="119">
        <f>IF(AND(AS424=AS423,AL424=AL423),IF(AL424="TN",IF(AS423=3,IF(D423&lt;'Phan phong'!$I$9,D423+1,1),IF(D423&lt;'Phan phong'!$I$10,D423+1,1)),IF(AS423=3,IF(D423&lt;'Phan phong'!$P$9,D423+1,1),IF(D423&lt;'Phan phong'!$P$10,D423+1,1))),1)</f>
        <v>30</v>
      </c>
      <c r="E424" s="138">
        <v>290422</v>
      </c>
      <c r="F424" s="121" t="s">
        <v>346</v>
      </c>
      <c r="G424" s="150" t="s">
        <v>514</v>
      </c>
      <c r="H424" s="163" t="s">
        <v>71</v>
      </c>
      <c r="I424" s="142"/>
      <c r="J424" s="142"/>
      <c r="K424" s="124"/>
      <c r="L424" s="124"/>
      <c r="M424" s="124"/>
      <c r="N424" s="124"/>
      <c r="O424" s="124"/>
      <c r="P424" s="124"/>
      <c r="Q424" s="142"/>
      <c r="R424" s="152"/>
      <c r="S424" s="142"/>
      <c r="T424" s="142"/>
      <c r="U424" s="124"/>
      <c r="V424" s="124"/>
      <c r="W424" s="124"/>
      <c r="X424" s="124"/>
      <c r="Y424" s="124"/>
      <c r="Z424" s="124"/>
      <c r="AA424" s="142"/>
      <c r="AB424" s="152"/>
      <c r="AC424" s="127">
        <f t="shared" si="57"/>
        <v>0</v>
      </c>
      <c r="AD424" s="143" t="s">
        <v>1285</v>
      </c>
      <c r="AE424" s="143" t="s">
        <v>1293</v>
      </c>
      <c r="AF424" s="129"/>
      <c r="AG424" s="129"/>
      <c r="AH424" s="171"/>
      <c r="AI424" s="131">
        <f t="shared" si="56"/>
        <v>14</v>
      </c>
      <c r="AJ424" s="132" t="str">
        <f t="shared" si="58"/>
        <v>TN</v>
      </c>
      <c r="AK424" s="154"/>
      <c r="AL424" s="134" t="str">
        <f t="shared" si="51"/>
        <v>TN</v>
      </c>
      <c r="AM424" s="119">
        <v>431</v>
      </c>
      <c r="AN424" s="135">
        <f t="shared" si="52"/>
        <v>2</v>
      </c>
      <c r="AO424" s="135" t="str">
        <f t="shared" si="53"/>
        <v>122</v>
      </c>
      <c r="AP424" s="135" t="str">
        <f t="shared" si="54"/>
        <v>12</v>
      </c>
      <c r="AQ424" s="135" t="str">
        <f t="shared" si="55"/>
        <v>2</v>
      </c>
      <c r="AR424" s="155"/>
      <c r="AS424" s="156">
        <v>2</v>
      </c>
      <c r="AT424" s="156"/>
      <c r="AU424" s="145"/>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row>
    <row r="425" spans="1:76" s="8" customFormat="1" ht="23.25" customHeight="1" x14ac:dyDescent="0.25">
      <c r="A425" s="43">
        <v>10</v>
      </c>
      <c r="B425" s="44">
        <v>24</v>
      </c>
      <c r="C425" s="14" t="s">
        <v>1300</v>
      </c>
      <c r="D425" s="119">
        <f>IF(AND(AS425=AS424,AL425=AL424),IF(AL425="TN",IF(AS424=3,IF(D424&lt;'Phan phong'!$I$9,D424+1,1),IF(D424&lt;'Phan phong'!$I$10,D424+1,1)),IF(AS424=3,IF(D424&lt;'Phan phong'!$P$9,D424+1,1),IF(D424&lt;'Phan phong'!$P$10,D424+1,1))),1)</f>
        <v>1</v>
      </c>
      <c r="E425" s="120">
        <v>290423</v>
      </c>
      <c r="F425" s="121" t="s">
        <v>544</v>
      </c>
      <c r="G425" s="150" t="s">
        <v>508</v>
      </c>
      <c r="H425" s="163" t="s">
        <v>73</v>
      </c>
      <c r="I425" s="142"/>
      <c r="J425" s="142"/>
      <c r="K425" s="124"/>
      <c r="L425" s="124"/>
      <c r="M425" s="124"/>
      <c r="N425" s="124"/>
      <c r="O425" s="124"/>
      <c r="P425" s="124"/>
      <c r="Q425" s="142"/>
      <c r="R425" s="152"/>
      <c r="S425" s="142"/>
      <c r="T425" s="142"/>
      <c r="U425" s="124"/>
      <c r="V425" s="124"/>
      <c r="W425" s="124"/>
      <c r="X425" s="124"/>
      <c r="Y425" s="124"/>
      <c r="Z425" s="124"/>
      <c r="AA425" s="142"/>
      <c r="AB425" s="152"/>
      <c r="AC425" s="127">
        <f t="shared" si="57"/>
        <v>0</v>
      </c>
      <c r="AD425" s="143" t="s">
        <v>1290</v>
      </c>
      <c r="AE425" s="143" t="s">
        <v>1289</v>
      </c>
      <c r="AF425" s="129"/>
      <c r="AG425" s="129"/>
      <c r="AH425" s="130"/>
      <c r="AI425" s="131">
        <f t="shared" si="56"/>
        <v>15</v>
      </c>
      <c r="AJ425" s="132" t="str">
        <f t="shared" si="58"/>
        <v>TN</v>
      </c>
      <c r="AK425" s="133"/>
      <c r="AL425" s="134" t="str">
        <f t="shared" si="51"/>
        <v>TN</v>
      </c>
      <c r="AM425" s="119">
        <v>536</v>
      </c>
      <c r="AN425" s="135">
        <f t="shared" si="52"/>
        <v>2</v>
      </c>
      <c r="AO425" s="135" t="str">
        <f t="shared" si="53"/>
        <v>125</v>
      </c>
      <c r="AP425" s="135" t="str">
        <f t="shared" si="54"/>
        <v>12</v>
      </c>
      <c r="AQ425" s="135" t="str">
        <f t="shared" si="55"/>
        <v>2</v>
      </c>
      <c r="AR425" s="136"/>
      <c r="AS425" s="156">
        <v>2</v>
      </c>
      <c r="AT425" s="161"/>
      <c r="AU425" s="161"/>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c r="BW425" s="18"/>
      <c r="BX425" s="18"/>
    </row>
    <row r="426" spans="1:76" s="8" customFormat="1" ht="23.25" customHeight="1" x14ac:dyDescent="0.2">
      <c r="A426" s="43">
        <v>8</v>
      </c>
      <c r="B426" s="44">
        <v>34</v>
      </c>
      <c r="C426" s="14" t="s">
        <v>1300</v>
      </c>
      <c r="D426" s="119">
        <f>IF(AND(AS426=AS425,AL426=AL425),IF(AL426="TN",IF(AS425=3,IF(D425&lt;'Phan phong'!$I$9,D425+1,1),IF(D425&lt;'Phan phong'!$I$10,D425+1,1)),IF(AS425=3,IF(D425&lt;'Phan phong'!$P$9,D425+1,1),IF(D425&lt;'Phan phong'!$P$10,D425+1,1))),1)</f>
        <v>2</v>
      </c>
      <c r="E426" s="138">
        <v>290424</v>
      </c>
      <c r="F426" s="121" t="s">
        <v>1441</v>
      </c>
      <c r="G426" s="150" t="s">
        <v>1339</v>
      </c>
      <c r="H426" s="163" t="s">
        <v>69</v>
      </c>
      <c r="I426" s="142"/>
      <c r="J426" s="142"/>
      <c r="K426" s="124"/>
      <c r="L426" s="124"/>
      <c r="M426" s="124"/>
      <c r="N426" s="124"/>
      <c r="O426" s="124"/>
      <c r="P426" s="124"/>
      <c r="Q426" s="142"/>
      <c r="R426" s="126"/>
      <c r="S426" s="142"/>
      <c r="T426" s="142"/>
      <c r="U426" s="124"/>
      <c r="V426" s="124"/>
      <c r="W426" s="124"/>
      <c r="X426" s="124"/>
      <c r="Y426" s="124"/>
      <c r="Z426" s="124"/>
      <c r="AA426" s="142"/>
      <c r="AB426" s="126"/>
      <c r="AC426" s="127">
        <f t="shared" si="57"/>
        <v>0</v>
      </c>
      <c r="AD426" s="143" t="s">
        <v>1288</v>
      </c>
      <c r="AE426" s="143" t="s">
        <v>1289</v>
      </c>
      <c r="AF426" s="129"/>
      <c r="AG426" s="129"/>
      <c r="AH426" s="171"/>
      <c r="AI426" s="131">
        <f t="shared" si="56"/>
        <v>15</v>
      </c>
      <c r="AJ426" s="132" t="str">
        <f t="shared" si="58"/>
        <v>TN</v>
      </c>
      <c r="AK426" s="133"/>
      <c r="AL426" s="134" t="str">
        <f t="shared" si="51"/>
        <v>TN</v>
      </c>
      <c r="AM426" s="119">
        <v>610</v>
      </c>
      <c r="AN426" s="135">
        <f t="shared" si="52"/>
        <v>2</v>
      </c>
      <c r="AO426" s="135" t="str">
        <f t="shared" si="53"/>
        <v>127</v>
      </c>
      <c r="AP426" s="135" t="str">
        <f t="shared" si="54"/>
        <v>12</v>
      </c>
      <c r="AQ426" s="135" t="str">
        <f t="shared" si="55"/>
        <v>2</v>
      </c>
      <c r="AR426" s="146"/>
      <c r="AS426" s="156">
        <v>2</v>
      </c>
      <c r="AT426" s="145"/>
      <c r="AU426" s="137"/>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row>
    <row r="427" spans="1:76" s="8" customFormat="1" ht="23.25" customHeight="1" x14ac:dyDescent="0.25">
      <c r="A427" s="43">
        <v>10</v>
      </c>
      <c r="B427" s="44">
        <v>17</v>
      </c>
      <c r="C427" s="14" t="s">
        <v>1300</v>
      </c>
      <c r="D427" s="119">
        <f>IF(AND(AS427=AS426,AL427=AL426),IF(AL427="TN",IF(AS426=3,IF(D426&lt;'Phan phong'!$I$9,D426+1,1),IF(D426&lt;'Phan phong'!$I$10,D426+1,1)),IF(AS426=3,IF(D426&lt;'Phan phong'!$P$9,D426+1,1),IF(D426&lt;'Phan phong'!$P$10,D426+1,1))),1)</f>
        <v>3</v>
      </c>
      <c r="E427" s="120">
        <v>290425</v>
      </c>
      <c r="F427" s="121" t="s">
        <v>424</v>
      </c>
      <c r="G427" s="150" t="s">
        <v>437</v>
      </c>
      <c r="H427" s="163" t="s">
        <v>75</v>
      </c>
      <c r="I427" s="124"/>
      <c r="J427" s="124"/>
      <c r="K427" s="124"/>
      <c r="L427" s="124"/>
      <c r="M427" s="124"/>
      <c r="N427" s="124"/>
      <c r="O427" s="124"/>
      <c r="P427" s="124"/>
      <c r="Q427" s="142"/>
      <c r="R427" s="152"/>
      <c r="S427" s="124"/>
      <c r="T427" s="124"/>
      <c r="U427" s="124"/>
      <c r="V427" s="124"/>
      <c r="W427" s="124"/>
      <c r="X427" s="124"/>
      <c r="Y427" s="124"/>
      <c r="Z427" s="124"/>
      <c r="AA427" s="142"/>
      <c r="AB427" s="152"/>
      <c r="AC427" s="127">
        <f t="shared" ref="AC427:AC458" si="59">SUM(I427,K427,M427,O427)</f>
        <v>0</v>
      </c>
      <c r="AD427" s="143" t="s">
        <v>1286</v>
      </c>
      <c r="AE427" s="143" t="s">
        <v>1289</v>
      </c>
      <c r="AF427" s="129"/>
      <c r="AG427" s="129"/>
      <c r="AH427" s="130"/>
      <c r="AI427" s="131">
        <f t="shared" si="56"/>
        <v>15</v>
      </c>
      <c r="AJ427" s="132" t="str">
        <f t="shared" si="58"/>
        <v>TN</v>
      </c>
      <c r="AK427" s="133"/>
      <c r="AL427" s="134" t="str">
        <f t="shared" si="51"/>
        <v>TN</v>
      </c>
      <c r="AM427" s="119">
        <v>499</v>
      </c>
      <c r="AN427" s="135">
        <f t="shared" si="52"/>
        <v>2</v>
      </c>
      <c r="AO427" s="135" t="str">
        <f t="shared" si="53"/>
        <v>124</v>
      </c>
      <c r="AP427" s="135" t="str">
        <f t="shared" si="54"/>
        <v>12</v>
      </c>
      <c r="AQ427" s="135" t="str">
        <f t="shared" si="55"/>
        <v>2</v>
      </c>
      <c r="AR427" s="136"/>
      <c r="AS427" s="156">
        <v>2</v>
      </c>
      <c r="AT427" s="161"/>
      <c r="AU427" s="137"/>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row>
    <row r="428" spans="1:76" s="8" customFormat="1" ht="23.25" customHeight="1" x14ac:dyDescent="0.2">
      <c r="A428" s="43">
        <v>12</v>
      </c>
      <c r="B428" s="44">
        <v>19</v>
      </c>
      <c r="C428" s="14" t="s">
        <v>1300</v>
      </c>
      <c r="D428" s="119">
        <f>IF(AND(AS428=AS427,AL428=AL427),IF(AL428="TN",IF(AS427=3,IF(D427&lt;'Phan phong'!$I$9,D427+1,1),IF(D427&lt;'Phan phong'!$I$10,D427+1,1)),IF(AS427=3,IF(D427&lt;'Phan phong'!$P$9,D427+1,1),IF(D427&lt;'Phan phong'!$P$10,D427+1,1))),1)</f>
        <v>4</v>
      </c>
      <c r="E428" s="138">
        <v>290426</v>
      </c>
      <c r="F428" s="121" t="s">
        <v>346</v>
      </c>
      <c r="G428" s="150" t="s">
        <v>1316</v>
      </c>
      <c r="H428" s="163" t="s">
        <v>76</v>
      </c>
      <c r="I428" s="142"/>
      <c r="J428" s="142"/>
      <c r="K428" s="124"/>
      <c r="L428" s="124"/>
      <c r="M428" s="124"/>
      <c r="N428" s="124"/>
      <c r="O428" s="124"/>
      <c r="P428" s="124"/>
      <c r="Q428" s="142"/>
      <c r="R428" s="126"/>
      <c r="S428" s="142"/>
      <c r="T428" s="142"/>
      <c r="U428" s="124"/>
      <c r="V428" s="124"/>
      <c r="W428" s="124"/>
      <c r="X428" s="124"/>
      <c r="Y428" s="124"/>
      <c r="Z428" s="124"/>
      <c r="AA428" s="142"/>
      <c r="AB428" s="126"/>
      <c r="AC428" s="127">
        <f t="shared" si="59"/>
        <v>0</v>
      </c>
      <c r="AD428" s="143" t="s">
        <v>1290</v>
      </c>
      <c r="AE428" s="143" t="s">
        <v>1293</v>
      </c>
      <c r="AF428" s="129"/>
      <c r="AG428" s="129"/>
      <c r="AH428" s="171"/>
      <c r="AI428" s="131">
        <f t="shared" si="56"/>
        <v>15</v>
      </c>
      <c r="AJ428" s="132" t="str">
        <f t="shared" si="58"/>
        <v>TN</v>
      </c>
      <c r="AK428" s="133"/>
      <c r="AL428" s="134" t="str">
        <f t="shared" si="51"/>
        <v>TN</v>
      </c>
      <c r="AM428" s="119">
        <v>538</v>
      </c>
      <c r="AN428" s="135">
        <f t="shared" si="52"/>
        <v>2</v>
      </c>
      <c r="AO428" s="135" t="str">
        <f t="shared" si="53"/>
        <v>125</v>
      </c>
      <c r="AP428" s="135" t="str">
        <f t="shared" si="54"/>
        <v>12</v>
      </c>
      <c r="AQ428" s="135" t="str">
        <f t="shared" si="55"/>
        <v>2</v>
      </c>
      <c r="AR428" s="146"/>
      <c r="AS428" s="156">
        <v>2</v>
      </c>
      <c r="AT428" s="137"/>
      <c r="AU428" s="137"/>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row>
    <row r="429" spans="1:76" s="8" customFormat="1" ht="23.25" customHeight="1" x14ac:dyDescent="0.25">
      <c r="A429" s="43">
        <v>12</v>
      </c>
      <c r="B429" s="44">
        <v>17</v>
      </c>
      <c r="C429" s="14" t="s">
        <v>1300</v>
      </c>
      <c r="D429" s="119">
        <f>IF(AND(AS429=AS428,AL429=AL428),IF(AL429="TN",IF(AS428=3,IF(D428&lt;'Phan phong'!$I$9,D428+1,1),IF(D428&lt;'Phan phong'!$I$10,D428+1,1)),IF(AS428=3,IF(D428&lt;'Phan phong'!$P$9,D428+1,1),IF(D428&lt;'Phan phong'!$P$10,D428+1,1))),1)</f>
        <v>5</v>
      </c>
      <c r="E429" s="120">
        <v>290427</v>
      </c>
      <c r="F429" s="121" t="s">
        <v>504</v>
      </c>
      <c r="G429" s="150" t="s">
        <v>22</v>
      </c>
      <c r="H429" s="163" t="s">
        <v>77</v>
      </c>
      <c r="I429" s="124"/>
      <c r="J429" s="124"/>
      <c r="K429" s="124"/>
      <c r="L429" s="124"/>
      <c r="M429" s="124"/>
      <c r="N429" s="124"/>
      <c r="O429" s="124"/>
      <c r="P429" s="124"/>
      <c r="Q429" s="142"/>
      <c r="R429" s="152"/>
      <c r="S429" s="124"/>
      <c r="T429" s="124"/>
      <c r="U429" s="124"/>
      <c r="V429" s="124"/>
      <c r="W429" s="124"/>
      <c r="X429" s="124"/>
      <c r="Y429" s="124"/>
      <c r="Z429" s="124"/>
      <c r="AA429" s="142"/>
      <c r="AB429" s="152"/>
      <c r="AC429" s="127">
        <f t="shared" si="59"/>
        <v>0</v>
      </c>
      <c r="AD429" s="143" t="s">
        <v>1286</v>
      </c>
      <c r="AE429" s="143" t="s">
        <v>1293</v>
      </c>
      <c r="AF429" s="129"/>
      <c r="AG429" s="129"/>
      <c r="AH429" s="130"/>
      <c r="AI429" s="131">
        <f t="shared" si="56"/>
        <v>15</v>
      </c>
      <c r="AJ429" s="132" t="str">
        <f t="shared" si="58"/>
        <v>TN</v>
      </c>
      <c r="AK429" s="133"/>
      <c r="AL429" s="134" t="str">
        <f t="shared" si="51"/>
        <v>TN</v>
      </c>
      <c r="AM429" s="119">
        <v>501</v>
      </c>
      <c r="AN429" s="135">
        <f t="shared" si="52"/>
        <v>2</v>
      </c>
      <c r="AO429" s="135" t="str">
        <f t="shared" si="53"/>
        <v>124</v>
      </c>
      <c r="AP429" s="135" t="str">
        <f t="shared" si="54"/>
        <v>12</v>
      </c>
      <c r="AQ429" s="135" t="str">
        <f t="shared" si="55"/>
        <v>2</v>
      </c>
      <c r="AR429" s="136"/>
      <c r="AS429" s="156">
        <v>2</v>
      </c>
      <c r="AT429" s="161"/>
      <c r="AU429" s="137"/>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row>
    <row r="430" spans="1:76" s="8" customFormat="1" ht="23.25" customHeight="1" x14ac:dyDescent="0.25">
      <c r="A430" s="43">
        <v>14</v>
      </c>
      <c r="B430" s="44">
        <v>18</v>
      </c>
      <c r="C430" s="14" t="s">
        <v>1300</v>
      </c>
      <c r="D430" s="119">
        <f>IF(AND(AS430=AS429,AL430=AL429),IF(AL430="TN",IF(AS429=3,IF(D429&lt;'Phan phong'!$I$9,D429+1,1),IF(D429&lt;'Phan phong'!$I$10,D429+1,1)),IF(AS429=3,IF(D429&lt;'Phan phong'!$P$9,D429+1,1),IF(D429&lt;'Phan phong'!$P$10,D429+1,1))),1)</f>
        <v>6</v>
      </c>
      <c r="E430" s="138">
        <v>290428</v>
      </c>
      <c r="F430" s="121" t="s">
        <v>574</v>
      </c>
      <c r="G430" s="150" t="s">
        <v>1307</v>
      </c>
      <c r="H430" s="163" t="s">
        <v>79</v>
      </c>
      <c r="I430" s="142"/>
      <c r="J430" s="142"/>
      <c r="K430" s="124"/>
      <c r="L430" s="124"/>
      <c r="M430" s="124"/>
      <c r="N430" s="124"/>
      <c r="O430" s="124"/>
      <c r="P430" s="124"/>
      <c r="Q430" s="142"/>
      <c r="R430" s="152"/>
      <c r="S430" s="142"/>
      <c r="T430" s="142"/>
      <c r="U430" s="124"/>
      <c r="V430" s="124"/>
      <c r="W430" s="124"/>
      <c r="X430" s="124"/>
      <c r="Y430" s="124"/>
      <c r="Z430" s="124"/>
      <c r="AA430" s="142"/>
      <c r="AB430" s="152"/>
      <c r="AC430" s="127">
        <f t="shared" si="59"/>
        <v>0</v>
      </c>
      <c r="AD430" s="143" t="s">
        <v>1286</v>
      </c>
      <c r="AE430" s="143" t="s">
        <v>1289</v>
      </c>
      <c r="AF430" s="129"/>
      <c r="AG430" s="129"/>
      <c r="AH430" s="130"/>
      <c r="AI430" s="131">
        <f t="shared" si="56"/>
        <v>15</v>
      </c>
      <c r="AJ430" s="132" t="str">
        <f t="shared" si="58"/>
        <v>TN</v>
      </c>
      <c r="AK430" s="133"/>
      <c r="AL430" s="134" t="str">
        <f t="shared" si="51"/>
        <v>TN</v>
      </c>
      <c r="AM430" s="119">
        <v>503</v>
      </c>
      <c r="AN430" s="135">
        <f t="shared" si="52"/>
        <v>2</v>
      </c>
      <c r="AO430" s="135" t="str">
        <f t="shared" si="53"/>
        <v>124</v>
      </c>
      <c r="AP430" s="135" t="str">
        <f t="shared" si="54"/>
        <v>12</v>
      </c>
      <c r="AQ430" s="135" t="str">
        <f t="shared" si="55"/>
        <v>2</v>
      </c>
      <c r="AR430" s="136"/>
      <c r="AS430" s="156">
        <v>2</v>
      </c>
      <c r="AT430" s="161"/>
      <c r="AU430" s="137"/>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row>
    <row r="431" spans="1:76" s="8" customFormat="1" ht="23.25" customHeight="1" x14ac:dyDescent="0.25">
      <c r="A431" s="43">
        <v>10</v>
      </c>
      <c r="B431" s="44">
        <v>28</v>
      </c>
      <c r="C431" s="14" t="s">
        <v>1300</v>
      </c>
      <c r="D431" s="119">
        <f>IF(AND(AS431=AS430,AL431=AL430),IF(AL431="TN",IF(AS430=3,IF(D430&lt;'Phan phong'!$I$9,D430+1,1),IF(D430&lt;'Phan phong'!$I$10,D430+1,1)),IF(AS430=3,IF(D430&lt;'Phan phong'!$P$9,D430+1,1),IF(D430&lt;'Phan phong'!$P$10,D430+1,1))),1)</f>
        <v>7</v>
      </c>
      <c r="E431" s="120">
        <v>290429</v>
      </c>
      <c r="F431" s="121" t="s">
        <v>326</v>
      </c>
      <c r="G431" s="150" t="s">
        <v>570</v>
      </c>
      <c r="H431" s="163" t="s">
        <v>80</v>
      </c>
      <c r="I431" s="142"/>
      <c r="J431" s="142"/>
      <c r="K431" s="124"/>
      <c r="L431" s="124"/>
      <c r="M431" s="124"/>
      <c r="N431" s="124"/>
      <c r="O431" s="124"/>
      <c r="P431" s="124"/>
      <c r="Q431" s="142"/>
      <c r="R431" s="172"/>
      <c r="S431" s="142"/>
      <c r="T431" s="142"/>
      <c r="U431" s="124"/>
      <c r="V431" s="124"/>
      <c r="W431" s="124"/>
      <c r="X431" s="124"/>
      <c r="Y431" s="124"/>
      <c r="Z431" s="124"/>
      <c r="AA431" s="142"/>
      <c r="AB431" s="172"/>
      <c r="AC431" s="127">
        <f t="shared" si="59"/>
        <v>0</v>
      </c>
      <c r="AD431" s="143" t="s">
        <v>1288</v>
      </c>
      <c r="AE431" s="143" t="s">
        <v>1284</v>
      </c>
      <c r="AF431" s="129"/>
      <c r="AG431" s="129"/>
      <c r="AH431" s="171"/>
      <c r="AI431" s="131">
        <f t="shared" si="56"/>
        <v>15</v>
      </c>
      <c r="AJ431" s="132" t="str">
        <f t="shared" si="58"/>
        <v>TN</v>
      </c>
      <c r="AK431" s="154"/>
      <c r="AL431" s="134" t="str">
        <f t="shared" si="51"/>
        <v>TN</v>
      </c>
      <c r="AM431" s="119">
        <v>612</v>
      </c>
      <c r="AN431" s="135">
        <f t="shared" si="52"/>
        <v>2</v>
      </c>
      <c r="AO431" s="135" t="str">
        <f t="shared" si="53"/>
        <v>127</v>
      </c>
      <c r="AP431" s="135" t="str">
        <f t="shared" si="54"/>
        <v>12</v>
      </c>
      <c r="AQ431" s="135" t="str">
        <f t="shared" si="55"/>
        <v>2</v>
      </c>
      <c r="AR431" s="155"/>
      <c r="AS431" s="156">
        <v>2</v>
      </c>
      <c r="AT431" s="156"/>
      <c r="AU431" s="305"/>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row>
    <row r="432" spans="1:76" s="8" customFormat="1" ht="23.25" customHeight="1" x14ac:dyDescent="0.2">
      <c r="A432" s="43">
        <v>13</v>
      </c>
      <c r="B432" s="44">
        <v>8</v>
      </c>
      <c r="C432" s="14" t="s">
        <v>1300</v>
      </c>
      <c r="D432" s="119">
        <f>IF(AND(AS432=AS431,AL432=AL431),IF(AL432="TN",IF(AS431=3,IF(D431&lt;'Phan phong'!$I$9,D431+1,1),IF(D431&lt;'Phan phong'!$I$10,D431+1,1)),IF(AS431=3,IF(D431&lt;'Phan phong'!$P$9,D431+1,1),IF(D431&lt;'Phan phong'!$P$10,D431+1,1))),1)</f>
        <v>8</v>
      </c>
      <c r="E432" s="138">
        <v>290430</v>
      </c>
      <c r="F432" s="121" t="s">
        <v>1372</v>
      </c>
      <c r="G432" s="150" t="s">
        <v>518</v>
      </c>
      <c r="H432" s="163" t="s">
        <v>82</v>
      </c>
      <c r="I432" s="142"/>
      <c r="J432" s="142"/>
      <c r="K432" s="124"/>
      <c r="L432" s="124"/>
      <c r="M432" s="124"/>
      <c r="N432" s="124"/>
      <c r="O432" s="124"/>
      <c r="P432" s="124"/>
      <c r="Q432" s="142"/>
      <c r="R432" s="126"/>
      <c r="S432" s="142"/>
      <c r="T432" s="142"/>
      <c r="U432" s="124"/>
      <c r="V432" s="124"/>
      <c r="W432" s="124"/>
      <c r="X432" s="124"/>
      <c r="Y432" s="124"/>
      <c r="Z432" s="124"/>
      <c r="AA432" s="142"/>
      <c r="AB432" s="126"/>
      <c r="AC432" s="127">
        <f t="shared" si="59"/>
        <v>0</v>
      </c>
      <c r="AD432" s="143" t="s">
        <v>1287</v>
      </c>
      <c r="AE432" s="143" t="s">
        <v>1289</v>
      </c>
      <c r="AF432" s="129"/>
      <c r="AG432" s="129"/>
      <c r="AH432" s="171"/>
      <c r="AI432" s="131">
        <f t="shared" si="56"/>
        <v>15</v>
      </c>
      <c r="AJ432" s="132" t="str">
        <f t="shared" si="58"/>
        <v>TN</v>
      </c>
      <c r="AK432" s="133"/>
      <c r="AL432" s="134" t="str">
        <f t="shared" si="51"/>
        <v>TN</v>
      </c>
      <c r="AM432" s="119">
        <v>470</v>
      </c>
      <c r="AN432" s="135">
        <f t="shared" si="52"/>
        <v>2</v>
      </c>
      <c r="AO432" s="135" t="str">
        <f t="shared" si="53"/>
        <v>123</v>
      </c>
      <c r="AP432" s="135" t="str">
        <f t="shared" si="54"/>
        <v>12</v>
      </c>
      <c r="AQ432" s="135" t="str">
        <f t="shared" si="55"/>
        <v>2</v>
      </c>
      <c r="AR432" s="146"/>
      <c r="AS432" s="156">
        <v>2</v>
      </c>
      <c r="AT432" s="170"/>
      <c r="AU432" s="137"/>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row>
    <row r="433" spans="1:76" s="8" customFormat="1" ht="23.25" customHeight="1" x14ac:dyDescent="0.25">
      <c r="A433" s="43">
        <v>12</v>
      </c>
      <c r="B433" s="44">
        <v>16</v>
      </c>
      <c r="C433" s="14" t="s">
        <v>1300</v>
      </c>
      <c r="D433" s="119">
        <f>IF(AND(AS433=AS432,AL433=AL432),IF(AL433="TN",IF(AS432=3,IF(D432&lt;'Phan phong'!$I$9,D432+1,1),IF(D432&lt;'Phan phong'!$I$10,D432+1,1)),IF(AS432=3,IF(D432&lt;'Phan phong'!$P$9,D432+1,1),IF(D432&lt;'Phan phong'!$P$10,D432+1,1))),1)</f>
        <v>9</v>
      </c>
      <c r="E433" s="120">
        <v>290431</v>
      </c>
      <c r="F433" s="121" t="s">
        <v>1371</v>
      </c>
      <c r="G433" s="150" t="s">
        <v>518</v>
      </c>
      <c r="H433" s="163" t="s">
        <v>81</v>
      </c>
      <c r="I433" s="124"/>
      <c r="J433" s="124"/>
      <c r="K433" s="124"/>
      <c r="L433" s="124"/>
      <c r="M433" s="124"/>
      <c r="N433" s="124"/>
      <c r="O433" s="124"/>
      <c r="P433" s="124"/>
      <c r="Q433" s="142"/>
      <c r="R433" s="126"/>
      <c r="S433" s="124"/>
      <c r="T433" s="124"/>
      <c r="U433" s="124"/>
      <c r="V433" s="124"/>
      <c r="W433" s="124"/>
      <c r="X433" s="124"/>
      <c r="Y433" s="124"/>
      <c r="Z433" s="124"/>
      <c r="AA433" s="142"/>
      <c r="AB433" s="126"/>
      <c r="AC433" s="127">
        <f t="shared" si="59"/>
        <v>0</v>
      </c>
      <c r="AD433" s="143" t="s">
        <v>1287</v>
      </c>
      <c r="AE433" s="143" t="s">
        <v>1284</v>
      </c>
      <c r="AF433" s="129"/>
      <c r="AG433" s="129"/>
      <c r="AH433" s="130"/>
      <c r="AI433" s="131">
        <f t="shared" si="56"/>
        <v>15</v>
      </c>
      <c r="AJ433" s="132" t="str">
        <f t="shared" si="58"/>
        <v>TN</v>
      </c>
      <c r="AK433" s="133"/>
      <c r="AL433" s="134" t="str">
        <f t="shared" si="51"/>
        <v>TN</v>
      </c>
      <c r="AM433" s="119">
        <v>469</v>
      </c>
      <c r="AN433" s="135">
        <f t="shared" si="52"/>
        <v>2</v>
      </c>
      <c r="AO433" s="135" t="str">
        <f t="shared" si="53"/>
        <v>123</v>
      </c>
      <c r="AP433" s="135" t="str">
        <f t="shared" si="54"/>
        <v>12</v>
      </c>
      <c r="AQ433" s="135" t="str">
        <f t="shared" si="55"/>
        <v>2</v>
      </c>
      <c r="AR433" s="136"/>
      <c r="AS433" s="156">
        <v>2</v>
      </c>
      <c r="AT433" s="145"/>
      <c r="AU433" s="162"/>
    </row>
    <row r="434" spans="1:76" s="8" customFormat="1" ht="23.25" customHeight="1" x14ac:dyDescent="0.25">
      <c r="A434" s="43">
        <v>12</v>
      </c>
      <c r="B434" s="44">
        <v>33</v>
      </c>
      <c r="C434" s="14" t="s">
        <v>1300</v>
      </c>
      <c r="D434" s="119">
        <f>IF(AND(AS434=AS433,AL434=AL433),IF(AL434="TN",IF(AS433=3,IF(D433&lt;'Phan phong'!$I$9,D433+1,1),IF(D433&lt;'Phan phong'!$I$10,D433+1,1)),IF(AS433=3,IF(D433&lt;'Phan phong'!$P$9,D433+1,1),IF(D433&lt;'Phan phong'!$P$10,D433+1,1))),1)</f>
        <v>10</v>
      </c>
      <c r="E434" s="138">
        <v>290432</v>
      </c>
      <c r="F434" s="121" t="s">
        <v>560</v>
      </c>
      <c r="G434" s="150" t="s">
        <v>335</v>
      </c>
      <c r="H434" s="163" t="s">
        <v>83</v>
      </c>
      <c r="I434" s="124"/>
      <c r="J434" s="124"/>
      <c r="K434" s="124"/>
      <c r="L434" s="124"/>
      <c r="M434" s="124"/>
      <c r="N434" s="124"/>
      <c r="O434" s="124"/>
      <c r="P434" s="124"/>
      <c r="Q434" s="142"/>
      <c r="R434" s="126"/>
      <c r="S434" s="124"/>
      <c r="T434" s="124"/>
      <c r="U434" s="124"/>
      <c r="V434" s="124"/>
      <c r="W434" s="124"/>
      <c r="X434" s="124"/>
      <c r="Y434" s="124"/>
      <c r="Z434" s="124"/>
      <c r="AA434" s="142"/>
      <c r="AB434" s="126"/>
      <c r="AC434" s="127">
        <f t="shared" si="59"/>
        <v>0</v>
      </c>
      <c r="AD434" s="143" t="s">
        <v>1291</v>
      </c>
      <c r="AE434" s="143" t="s">
        <v>1284</v>
      </c>
      <c r="AF434" s="129"/>
      <c r="AG434" s="129"/>
      <c r="AH434" s="130"/>
      <c r="AI434" s="131">
        <f t="shared" si="56"/>
        <v>15</v>
      </c>
      <c r="AJ434" s="132" t="str">
        <f t="shared" si="58"/>
        <v>TN</v>
      </c>
      <c r="AK434" s="133"/>
      <c r="AL434" s="134" t="str">
        <f t="shared" si="51"/>
        <v>TN</v>
      </c>
      <c r="AM434" s="119">
        <v>649</v>
      </c>
      <c r="AN434" s="135">
        <f t="shared" si="52"/>
        <v>2</v>
      </c>
      <c r="AO434" s="135" t="str">
        <f t="shared" si="53"/>
        <v>128</v>
      </c>
      <c r="AP434" s="135" t="str">
        <f t="shared" si="54"/>
        <v>12</v>
      </c>
      <c r="AQ434" s="135" t="str">
        <f t="shared" si="55"/>
        <v>2</v>
      </c>
      <c r="AR434" s="136"/>
      <c r="AS434" s="156">
        <v>2</v>
      </c>
      <c r="AT434" s="161"/>
      <c r="AU434" s="161"/>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c r="BV434" s="18"/>
      <c r="BW434" s="18"/>
      <c r="BX434" s="18"/>
    </row>
    <row r="435" spans="1:76" s="8" customFormat="1" ht="23.25" customHeight="1" x14ac:dyDescent="0.25">
      <c r="A435" s="43">
        <v>16</v>
      </c>
      <c r="B435" s="44">
        <v>19</v>
      </c>
      <c r="C435" s="14" t="s">
        <v>1300</v>
      </c>
      <c r="D435" s="119">
        <f>IF(AND(AS435=AS434,AL435=AL434),IF(AL435="TN",IF(AS434=3,IF(D434&lt;'Phan phong'!$I$9,D434+1,1),IF(D434&lt;'Phan phong'!$I$10,D434+1,1)),IF(AS434=3,IF(D434&lt;'Phan phong'!$P$9,D434+1,1),IF(D434&lt;'Phan phong'!$P$10,D434+1,1))),1)</f>
        <v>11</v>
      </c>
      <c r="E435" s="120">
        <v>290433</v>
      </c>
      <c r="F435" s="121" t="s">
        <v>1395</v>
      </c>
      <c r="G435" s="150" t="s">
        <v>618</v>
      </c>
      <c r="H435" s="163" t="s">
        <v>85</v>
      </c>
      <c r="I435" s="124"/>
      <c r="J435" s="124"/>
      <c r="K435" s="124"/>
      <c r="L435" s="124"/>
      <c r="M435" s="124"/>
      <c r="N435" s="124"/>
      <c r="O435" s="124"/>
      <c r="P435" s="124"/>
      <c r="Q435" s="142"/>
      <c r="R435" s="126"/>
      <c r="S435" s="124"/>
      <c r="T435" s="124"/>
      <c r="U435" s="124"/>
      <c r="V435" s="124"/>
      <c r="W435" s="124"/>
      <c r="X435" s="124"/>
      <c r="Y435" s="124"/>
      <c r="Z435" s="124"/>
      <c r="AA435" s="142"/>
      <c r="AB435" s="126"/>
      <c r="AC435" s="127">
        <f t="shared" si="59"/>
        <v>0</v>
      </c>
      <c r="AD435" s="143" t="s">
        <v>1286</v>
      </c>
      <c r="AE435" s="143" t="s">
        <v>1289</v>
      </c>
      <c r="AF435" s="129"/>
      <c r="AG435" s="129"/>
      <c r="AH435" s="130"/>
      <c r="AI435" s="131">
        <f t="shared" si="56"/>
        <v>15</v>
      </c>
      <c r="AJ435" s="132" t="str">
        <f t="shared" si="58"/>
        <v>TN</v>
      </c>
      <c r="AK435" s="133"/>
      <c r="AL435" s="134" t="str">
        <f t="shared" si="51"/>
        <v>TN</v>
      </c>
      <c r="AM435" s="119">
        <v>505</v>
      </c>
      <c r="AN435" s="135">
        <f t="shared" si="52"/>
        <v>2</v>
      </c>
      <c r="AO435" s="135" t="str">
        <f t="shared" si="53"/>
        <v>124</v>
      </c>
      <c r="AP435" s="135" t="str">
        <f t="shared" si="54"/>
        <v>12</v>
      </c>
      <c r="AQ435" s="135" t="str">
        <f t="shared" si="55"/>
        <v>2</v>
      </c>
      <c r="AR435" s="136"/>
      <c r="AS435" s="156">
        <v>2</v>
      </c>
      <c r="AT435" s="137"/>
      <c r="AU435" s="161"/>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row>
    <row r="436" spans="1:76" s="8" customFormat="1" ht="23.25" customHeight="1" x14ac:dyDescent="0.25">
      <c r="A436" s="43">
        <v>16</v>
      </c>
      <c r="B436" s="44">
        <v>25</v>
      </c>
      <c r="C436" s="14" t="s">
        <v>1300</v>
      </c>
      <c r="D436" s="119">
        <f>IF(AND(AS436=AS435,AL436=AL435),IF(AL436="TN",IF(AS435=3,IF(D435&lt;'Phan phong'!$I$9,D435+1,1),IF(D435&lt;'Phan phong'!$I$10,D435+1,1)),IF(AS435=3,IF(D435&lt;'Phan phong'!$P$9,D435+1,1),IF(D435&lt;'Phan phong'!$P$10,D435+1,1))),1)</f>
        <v>12</v>
      </c>
      <c r="E436" s="138">
        <v>290434</v>
      </c>
      <c r="F436" s="121" t="s">
        <v>460</v>
      </c>
      <c r="G436" s="150" t="s">
        <v>505</v>
      </c>
      <c r="H436" s="163" t="s">
        <v>118</v>
      </c>
      <c r="I436" s="142"/>
      <c r="J436" s="142"/>
      <c r="K436" s="124"/>
      <c r="L436" s="124"/>
      <c r="M436" s="124"/>
      <c r="N436" s="124"/>
      <c r="O436" s="124"/>
      <c r="P436" s="124"/>
      <c r="Q436" s="142"/>
      <c r="R436" s="152"/>
      <c r="S436" s="142"/>
      <c r="T436" s="142"/>
      <c r="U436" s="124"/>
      <c r="V436" s="124"/>
      <c r="W436" s="124"/>
      <c r="X436" s="124"/>
      <c r="Y436" s="124"/>
      <c r="Z436" s="124"/>
      <c r="AA436" s="142"/>
      <c r="AB436" s="152"/>
      <c r="AC436" s="127">
        <f t="shared" si="59"/>
        <v>0</v>
      </c>
      <c r="AD436" s="143" t="s">
        <v>1290</v>
      </c>
      <c r="AE436" s="143" t="s">
        <v>1289</v>
      </c>
      <c r="AF436" s="129"/>
      <c r="AG436" s="129"/>
      <c r="AH436" s="130"/>
      <c r="AI436" s="131">
        <f t="shared" si="56"/>
        <v>15</v>
      </c>
      <c r="AJ436" s="132" t="str">
        <f t="shared" si="58"/>
        <v>TN</v>
      </c>
      <c r="AK436" s="133"/>
      <c r="AL436" s="134" t="str">
        <f t="shared" si="51"/>
        <v>TN</v>
      </c>
      <c r="AM436" s="119">
        <v>542</v>
      </c>
      <c r="AN436" s="135">
        <f t="shared" si="52"/>
        <v>2</v>
      </c>
      <c r="AO436" s="135" t="str">
        <f t="shared" si="53"/>
        <v>125</v>
      </c>
      <c r="AP436" s="135" t="str">
        <f t="shared" si="54"/>
        <v>12</v>
      </c>
      <c r="AQ436" s="135" t="str">
        <f t="shared" si="55"/>
        <v>2</v>
      </c>
      <c r="AR436" s="136"/>
      <c r="AS436" s="156">
        <v>2</v>
      </c>
      <c r="AT436" s="161"/>
      <c r="AU436" s="137"/>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row>
    <row r="437" spans="1:76" s="8" customFormat="1" ht="23.25" customHeight="1" x14ac:dyDescent="0.25">
      <c r="A437" s="43">
        <v>19</v>
      </c>
      <c r="B437" s="44">
        <v>20</v>
      </c>
      <c r="C437" s="14" t="s">
        <v>1300</v>
      </c>
      <c r="D437" s="119">
        <f>IF(AND(AS437=AS436,AL437=AL436),IF(AL437="TN",IF(AS436=3,IF(D436&lt;'Phan phong'!$I$9,D436+1,1),IF(D436&lt;'Phan phong'!$I$10,D436+1,1)),IF(AS436=3,IF(D436&lt;'Phan phong'!$P$9,D436+1,1),IF(D436&lt;'Phan phong'!$P$10,D436+1,1))),1)</f>
        <v>13</v>
      </c>
      <c r="E437" s="120">
        <v>290435</v>
      </c>
      <c r="F437" s="121" t="s">
        <v>412</v>
      </c>
      <c r="G437" s="150" t="s">
        <v>510</v>
      </c>
      <c r="H437" s="163" t="s">
        <v>94</v>
      </c>
      <c r="I437" s="124"/>
      <c r="J437" s="124"/>
      <c r="K437" s="124"/>
      <c r="L437" s="124"/>
      <c r="M437" s="124"/>
      <c r="N437" s="124"/>
      <c r="O437" s="124"/>
      <c r="P437" s="124"/>
      <c r="Q437" s="142"/>
      <c r="R437" s="152"/>
      <c r="S437" s="124"/>
      <c r="T437" s="124"/>
      <c r="U437" s="124"/>
      <c r="V437" s="124"/>
      <c r="W437" s="124"/>
      <c r="X437" s="124"/>
      <c r="Y437" s="124"/>
      <c r="Z437" s="124"/>
      <c r="AA437" s="142"/>
      <c r="AB437" s="152"/>
      <c r="AC437" s="127">
        <f t="shared" si="59"/>
        <v>0</v>
      </c>
      <c r="AD437" s="143" t="s">
        <v>1286</v>
      </c>
      <c r="AE437" s="143" t="s">
        <v>1284</v>
      </c>
      <c r="AF437" s="129"/>
      <c r="AG437" s="129"/>
      <c r="AH437" s="130"/>
      <c r="AI437" s="131">
        <f t="shared" si="56"/>
        <v>15</v>
      </c>
      <c r="AJ437" s="132" t="str">
        <f t="shared" si="58"/>
        <v>TN</v>
      </c>
      <c r="AK437" s="133"/>
      <c r="AL437" s="134" t="str">
        <f t="shared" si="51"/>
        <v>TN</v>
      </c>
      <c r="AM437" s="119">
        <v>508</v>
      </c>
      <c r="AN437" s="135">
        <f t="shared" si="52"/>
        <v>2</v>
      </c>
      <c r="AO437" s="135" t="str">
        <f t="shared" si="53"/>
        <v>124</v>
      </c>
      <c r="AP437" s="135" t="str">
        <f t="shared" si="54"/>
        <v>12</v>
      </c>
      <c r="AQ437" s="135" t="str">
        <f t="shared" si="55"/>
        <v>2</v>
      </c>
      <c r="AR437" s="136"/>
      <c r="AS437" s="156">
        <v>2</v>
      </c>
      <c r="AT437" s="161"/>
      <c r="AU437" s="137"/>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row>
    <row r="438" spans="1:76" s="8" customFormat="1" ht="23.25" customHeight="1" x14ac:dyDescent="0.2">
      <c r="A438" s="43">
        <v>14</v>
      </c>
      <c r="B438" s="44">
        <v>40</v>
      </c>
      <c r="C438" s="14" t="s">
        <v>1300</v>
      </c>
      <c r="D438" s="119">
        <f>IF(AND(AS438=AS437,AL438=AL437),IF(AL438="TN",IF(AS437=3,IF(D437&lt;'Phan phong'!$I$9,D437+1,1),IF(D437&lt;'Phan phong'!$I$10,D437+1,1)),IF(AS437=3,IF(D437&lt;'Phan phong'!$P$9,D437+1,1),IF(D437&lt;'Phan phong'!$P$10,D437+1,1))),1)</f>
        <v>14</v>
      </c>
      <c r="E438" s="138">
        <v>290436</v>
      </c>
      <c r="F438" s="121" t="s">
        <v>468</v>
      </c>
      <c r="G438" s="150" t="s">
        <v>377</v>
      </c>
      <c r="H438" s="163" t="s">
        <v>89</v>
      </c>
      <c r="I438" s="142"/>
      <c r="J438" s="142"/>
      <c r="K438" s="124"/>
      <c r="L438" s="124"/>
      <c r="M438" s="124"/>
      <c r="N438" s="124"/>
      <c r="O438" s="124"/>
      <c r="P438" s="124"/>
      <c r="Q438" s="142"/>
      <c r="R438" s="126"/>
      <c r="S438" s="142"/>
      <c r="T438" s="142"/>
      <c r="U438" s="124"/>
      <c r="V438" s="124"/>
      <c r="W438" s="124"/>
      <c r="X438" s="124"/>
      <c r="Y438" s="124"/>
      <c r="Z438" s="124"/>
      <c r="AA438" s="142"/>
      <c r="AB438" s="126"/>
      <c r="AC438" s="127">
        <f t="shared" si="59"/>
        <v>0</v>
      </c>
      <c r="AD438" s="143" t="s">
        <v>1558</v>
      </c>
      <c r="AE438" s="143" t="s">
        <v>1293</v>
      </c>
      <c r="AF438" s="129"/>
      <c r="AG438" s="129"/>
      <c r="AH438" s="129" t="s">
        <v>1502</v>
      </c>
      <c r="AI438" s="131">
        <f t="shared" si="56"/>
        <v>15</v>
      </c>
      <c r="AJ438" s="132" t="str">
        <f t="shared" si="58"/>
        <v>TN</v>
      </c>
      <c r="AK438" s="133"/>
      <c r="AL438" s="134" t="str">
        <f t="shared" si="51"/>
        <v>TN</v>
      </c>
      <c r="AM438" s="119">
        <v>685</v>
      </c>
      <c r="AN438" s="135">
        <f t="shared" si="52"/>
        <v>2</v>
      </c>
      <c r="AO438" s="135" t="str">
        <f t="shared" si="53"/>
        <v>129</v>
      </c>
      <c r="AP438" s="135" t="str">
        <f t="shared" si="54"/>
        <v>12</v>
      </c>
      <c r="AQ438" s="135" t="str">
        <f t="shared" si="55"/>
        <v>2</v>
      </c>
      <c r="AR438" s="146"/>
      <c r="AS438" s="156">
        <v>2</v>
      </c>
      <c r="AT438" s="145"/>
      <c r="AU438" s="145"/>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row>
    <row r="439" spans="1:76" s="8" customFormat="1" ht="23.25" customHeight="1" x14ac:dyDescent="0.2">
      <c r="A439" s="43">
        <v>13</v>
      </c>
      <c r="B439" s="44">
        <v>31</v>
      </c>
      <c r="C439" s="14" t="s">
        <v>1300</v>
      </c>
      <c r="D439" s="119">
        <f>IF(AND(AS439=AS438,AL439=AL438),IF(AL439="TN",IF(AS438=3,IF(D438&lt;'Phan phong'!$I$9,D438+1,1),IF(D438&lt;'Phan phong'!$I$10,D438+1,1)),IF(AS438=3,IF(D438&lt;'Phan phong'!$P$9,D438+1,1),IF(D438&lt;'Phan phong'!$P$10,D438+1,1))),1)</f>
        <v>15</v>
      </c>
      <c r="E439" s="120">
        <v>290437</v>
      </c>
      <c r="F439" s="121" t="s">
        <v>348</v>
      </c>
      <c r="G439" s="150" t="s">
        <v>377</v>
      </c>
      <c r="H439" s="163" t="s">
        <v>90</v>
      </c>
      <c r="I439" s="142"/>
      <c r="J439" s="142"/>
      <c r="K439" s="124"/>
      <c r="L439" s="124"/>
      <c r="M439" s="124"/>
      <c r="N439" s="124"/>
      <c r="O439" s="124"/>
      <c r="P439" s="124"/>
      <c r="Q439" s="142"/>
      <c r="R439" s="126"/>
      <c r="S439" s="142"/>
      <c r="T439" s="142"/>
      <c r="U439" s="124"/>
      <c r="V439" s="124"/>
      <c r="W439" s="124"/>
      <c r="X439" s="124"/>
      <c r="Y439" s="124"/>
      <c r="Z439" s="124"/>
      <c r="AA439" s="142"/>
      <c r="AB439" s="126"/>
      <c r="AC439" s="127">
        <f t="shared" si="59"/>
        <v>0</v>
      </c>
      <c r="AD439" s="143" t="s">
        <v>1292</v>
      </c>
      <c r="AE439" s="143" t="s">
        <v>1289</v>
      </c>
      <c r="AF439" s="129"/>
      <c r="AG439" s="129"/>
      <c r="AH439" s="171"/>
      <c r="AI439" s="131">
        <f t="shared" si="56"/>
        <v>15</v>
      </c>
      <c r="AJ439" s="132" t="str">
        <f t="shared" si="58"/>
        <v>TN</v>
      </c>
      <c r="AK439" s="133"/>
      <c r="AL439" s="134" t="str">
        <f t="shared" si="51"/>
        <v>TN</v>
      </c>
      <c r="AM439" s="119">
        <v>578</v>
      </c>
      <c r="AN439" s="135">
        <f t="shared" si="52"/>
        <v>2</v>
      </c>
      <c r="AO439" s="135" t="str">
        <f t="shared" si="53"/>
        <v>126</v>
      </c>
      <c r="AP439" s="135" t="str">
        <f t="shared" si="54"/>
        <v>12</v>
      </c>
      <c r="AQ439" s="135" t="str">
        <f t="shared" si="55"/>
        <v>2</v>
      </c>
      <c r="AR439" s="146"/>
      <c r="AS439" s="156">
        <v>2</v>
      </c>
      <c r="AT439" s="137"/>
      <c r="AU439" s="137"/>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row>
    <row r="440" spans="1:76" s="8" customFormat="1" ht="23.25" customHeight="1" x14ac:dyDescent="0.25">
      <c r="A440" s="43">
        <v>22</v>
      </c>
      <c r="B440" s="44">
        <v>20</v>
      </c>
      <c r="C440" s="14" t="s">
        <v>1300</v>
      </c>
      <c r="D440" s="119">
        <f>IF(AND(AS440=AS439,AL440=AL439),IF(AL440="TN",IF(AS439=3,IF(D439&lt;'Phan phong'!$I$9,D439+1,1),IF(D439&lt;'Phan phong'!$I$10,D439+1,1)),IF(AS439=3,IF(D439&lt;'Phan phong'!$P$9,D439+1,1),IF(D439&lt;'Phan phong'!$P$10,D439+1,1))),1)</f>
        <v>16</v>
      </c>
      <c r="E440" s="138">
        <v>290438</v>
      </c>
      <c r="F440" s="121" t="s">
        <v>547</v>
      </c>
      <c r="G440" s="150" t="s">
        <v>377</v>
      </c>
      <c r="H440" s="163" t="s">
        <v>88</v>
      </c>
      <c r="I440" s="142"/>
      <c r="J440" s="142"/>
      <c r="K440" s="124"/>
      <c r="L440" s="124"/>
      <c r="M440" s="124"/>
      <c r="N440" s="124"/>
      <c r="O440" s="124"/>
      <c r="P440" s="124"/>
      <c r="Q440" s="142"/>
      <c r="R440" s="152"/>
      <c r="S440" s="142"/>
      <c r="T440" s="142"/>
      <c r="U440" s="124"/>
      <c r="V440" s="124"/>
      <c r="W440" s="124"/>
      <c r="X440" s="124"/>
      <c r="Y440" s="124"/>
      <c r="Z440" s="124"/>
      <c r="AA440" s="142"/>
      <c r="AB440" s="152"/>
      <c r="AC440" s="127">
        <f t="shared" si="59"/>
        <v>0</v>
      </c>
      <c r="AD440" s="143" t="s">
        <v>1286</v>
      </c>
      <c r="AE440" s="143" t="s">
        <v>1289</v>
      </c>
      <c r="AF440" s="129"/>
      <c r="AG440" s="129"/>
      <c r="AH440" s="171"/>
      <c r="AI440" s="131">
        <f t="shared" si="56"/>
        <v>15</v>
      </c>
      <c r="AJ440" s="132" t="str">
        <f t="shared" si="58"/>
        <v>TN</v>
      </c>
      <c r="AK440" s="154"/>
      <c r="AL440" s="134" t="str">
        <f t="shared" si="51"/>
        <v>TN</v>
      </c>
      <c r="AM440" s="119">
        <v>511</v>
      </c>
      <c r="AN440" s="135">
        <f t="shared" si="52"/>
        <v>2</v>
      </c>
      <c r="AO440" s="135" t="str">
        <f t="shared" si="53"/>
        <v>124</v>
      </c>
      <c r="AP440" s="135" t="str">
        <f t="shared" si="54"/>
        <v>12</v>
      </c>
      <c r="AQ440" s="135" t="str">
        <f t="shared" si="55"/>
        <v>2</v>
      </c>
      <c r="AR440" s="155"/>
      <c r="AS440" s="156">
        <v>2</v>
      </c>
      <c r="AT440" s="156"/>
      <c r="AU440" s="145"/>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row>
    <row r="441" spans="1:76" s="8" customFormat="1" ht="23.25" customHeight="1" x14ac:dyDescent="0.2">
      <c r="A441" s="43">
        <v>20</v>
      </c>
      <c r="B441" s="44">
        <v>26</v>
      </c>
      <c r="C441" s="14" t="s">
        <v>1300</v>
      </c>
      <c r="D441" s="119">
        <f>IF(AND(AS441=AS440,AL441=AL440),IF(AL441="TN",IF(AS440=3,IF(D440&lt;'Phan phong'!$I$9,D440+1,1),IF(D440&lt;'Phan phong'!$I$10,D440+1,1)),IF(AS440=3,IF(D440&lt;'Phan phong'!$P$9,D440+1,1),IF(D440&lt;'Phan phong'!$P$10,D440+1,1))),1)</f>
        <v>17</v>
      </c>
      <c r="E441" s="120">
        <v>290439</v>
      </c>
      <c r="F441" s="121" t="s">
        <v>1396</v>
      </c>
      <c r="G441" s="150" t="s">
        <v>396</v>
      </c>
      <c r="H441" s="163" t="s">
        <v>218</v>
      </c>
      <c r="I441" s="142"/>
      <c r="J441" s="142"/>
      <c r="K441" s="124"/>
      <c r="L441" s="124"/>
      <c r="M441" s="124"/>
      <c r="N441" s="124"/>
      <c r="O441" s="124"/>
      <c r="P441" s="124"/>
      <c r="Q441" s="142"/>
      <c r="R441" s="126"/>
      <c r="S441" s="142"/>
      <c r="T441" s="142"/>
      <c r="U441" s="124"/>
      <c r="V441" s="124"/>
      <c r="W441" s="124"/>
      <c r="X441" s="124"/>
      <c r="Y441" s="124"/>
      <c r="Z441" s="124"/>
      <c r="AA441" s="142"/>
      <c r="AB441" s="126"/>
      <c r="AC441" s="127">
        <f t="shared" si="59"/>
        <v>0</v>
      </c>
      <c r="AD441" s="143" t="s">
        <v>1290</v>
      </c>
      <c r="AE441" s="143" t="s">
        <v>1289</v>
      </c>
      <c r="AF441" s="129"/>
      <c r="AG441" s="129"/>
      <c r="AH441" s="130"/>
      <c r="AI441" s="131">
        <f t="shared" si="56"/>
        <v>15</v>
      </c>
      <c r="AJ441" s="132" t="str">
        <f t="shared" si="58"/>
        <v>TN</v>
      </c>
      <c r="AK441" s="133"/>
      <c r="AL441" s="134" t="str">
        <f t="shared" si="51"/>
        <v>TN</v>
      </c>
      <c r="AM441" s="119">
        <v>546</v>
      </c>
      <c r="AN441" s="135">
        <f t="shared" si="52"/>
        <v>2</v>
      </c>
      <c r="AO441" s="135" t="str">
        <f t="shared" si="53"/>
        <v>125</v>
      </c>
      <c r="AP441" s="135" t="str">
        <f t="shared" si="54"/>
        <v>12</v>
      </c>
      <c r="AQ441" s="135" t="str">
        <f t="shared" si="55"/>
        <v>2</v>
      </c>
      <c r="AR441" s="146"/>
      <c r="AS441" s="156">
        <v>2</v>
      </c>
      <c r="AT441" s="145"/>
      <c r="AU441" s="162"/>
    </row>
    <row r="442" spans="1:76" s="6" customFormat="1" ht="23.25" customHeight="1" x14ac:dyDescent="0.2">
      <c r="A442" s="43">
        <v>18</v>
      </c>
      <c r="B442" s="44">
        <v>10</v>
      </c>
      <c r="C442" s="14" t="s">
        <v>1300</v>
      </c>
      <c r="D442" s="119">
        <f>IF(AND(AS442=AS441,AL442=AL441),IF(AL442="TN",IF(AS441=3,IF(D441&lt;'Phan phong'!$I$9,D441+1,1),IF(D441&lt;'Phan phong'!$I$10,D441+1,1)),IF(AS441=3,IF(D441&lt;'Phan phong'!$P$9,D441+1,1),IF(D441&lt;'Phan phong'!$P$10,D441+1,1))),1)</f>
        <v>18</v>
      </c>
      <c r="E442" s="138">
        <v>290440</v>
      </c>
      <c r="F442" s="121" t="s">
        <v>1370</v>
      </c>
      <c r="G442" s="150" t="s">
        <v>368</v>
      </c>
      <c r="H442" s="163" t="s">
        <v>96</v>
      </c>
      <c r="I442" s="142"/>
      <c r="J442" s="142"/>
      <c r="K442" s="124"/>
      <c r="L442" s="124"/>
      <c r="M442" s="124"/>
      <c r="N442" s="124"/>
      <c r="O442" s="124"/>
      <c r="P442" s="124"/>
      <c r="Q442" s="142"/>
      <c r="R442" s="126"/>
      <c r="S442" s="142"/>
      <c r="T442" s="142"/>
      <c r="U442" s="124"/>
      <c r="V442" s="124"/>
      <c r="W442" s="124"/>
      <c r="X442" s="124"/>
      <c r="Y442" s="124"/>
      <c r="Z442" s="124"/>
      <c r="AA442" s="142"/>
      <c r="AB442" s="126"/>
      <c r="AC442" s="127">
        <f t="shared" si="59"/>
        <v>0</v>
      </c>
      <c r="AD442" s="143" t="s">
        <v>1287</v>
      </c>
      <c r="AE442" s="143" t="s">
        <v>1289</v>
      </c>
      <c r="AF442" s="129"/>
      <c r="AG442" s="129"/>
      <c r="AH442" s="171"/>
      <c r="AI442" s="131">
        <f t="shared" si="56"/>
        <v>15</v>
      </c>
      <c r="AJ442" s="132" t="str">
        <f t="shared" si="58"/>
        <v>TN</v>
      </c>
      <c r="AK442" s="133"/>
      <c r="AL442" s="134" t="str">
        <f t="shared" si="51"/>
        <v>TN</v>
      </c>
      <c r="AM442" s="119">
        <v>475</v>
      </c>
      <c r="AN442" s="135">
        <f t="shared" si="52"/>
        <v>2</v>
      </c>
      <c r="AO442" s="135" t="str">
        <f t="shared" si="53"/>
        <v>123</v>
      </c>
      <c r="AP442" s="135" t="str">
        <f t="shared" si="54"/>
        <v>12</v>
      </c>
      <c r="AQ442" s="135" t="str">
        <f t="shared" si="55"/>
        <v>2</v>
      </c>
      <c r="AR442" s="146"/>
      <c r="AS442" s="156">
        <v>2</v>
      </c>
      <c r="AT442" s="145"/>
      <c r="AU442" s="137"/>
    </row>
    <row r="443" spans="1:76" s="6" customFormat="1" ht="23.25" customHeight="1" x14ac:dyDescent="0.2">
      <c r="A443" s="43">
        <v>15</v>
      </c>
      <c r="B443" s="44">
        <v>41</v>
      </c>
      <c r="C443" s="14" t="s">
        <v>1300</v>
      </c>
      <c r="D443" s="119">
        <f>IF(AND(AS443=AS442,AL443=AL442),IF(AL443="TN",IF(AS442=3,IF(D442&lt;'Phan phong'!$I$9,D442+1,1),IF(D442&lt;'Phan phong'!$I$10,D442+1,1)),IF(AS442=3,IF(D442&lt;'Phan phong'!$P$9,D442+1,1),IF(D442&lt;'Phan phong'!$P$10,D442+1,1))),1)</f>
        <v>19</v>
      </c>
      <c r="E443" s="120">
        <v>290441</v>
      </c>
      <c r="F443" s="121" t="s">
        <v>1397</v>
      </c>
      <c r="G443" s="150" t="s">
        <v>1315</v>
      </c>
      <c r="H443" s="163" t="s">
        <v>98</v>
      </c>
      <c r="I443" s="142"/>
      <c r="J443" s="142"/>
      <c r="K443" s="124"/>
      <c r="L443" s="124"/>
      <c r="M443" s="124"/>
      <c r="N443" s="124"/>
      <c r="O443" s="124"/>
      <c r="P443" s="124"/>
      <c r="Q443" s="142"/>
      <c r="R443" s="147"/>
      <c r="S443" s="142"/>
      <c r="T443" s="142"/>
      <c r="U443" s="124"/>
      <c r="V443" s="124"/>
      <c r="W443" s="124"/>
      <c r="X443" s="124"/>
      <c r="Y443" s="124"/>
      <c r="Z443" s="124"/>
      <c r="AA443" s="142"/>
      <c r="AB443" s="147"/>
      <c r="AC443" s="127">
        <f t="shared" si="59"/>
        <v>0</v>
      </c>
      <c r="AD443" s="143" t="s">
        <v>1558</v>
      </c>
      <c r="AE443" s="143" t="s">
        <v>1293</v>
      </c>
      <c r="AF443" s="129"/>
      <c r="AG443" s="129"/>
      <c r="AH443" s="171"/>
      <c r="AI443" s="131">
        <f t="shared" si="56"/>
        <v>15</v>
      </c>
      <c r="AJ443" s="132" t="str">
        <f t="shared" si="58"/>
        <v>TN</v>
      </c>
      <c r="AK443" s="133"/>
      <c r="AL443" s="134" t="str">
        <f t="shared" si="51"/>
        <v>TN</v>
      </c>
      <c r="AM443" s="119">
        <v>686</v>
      </c>
      <c r="AN443" s="135">
        <f t="shared" si="52"/>
        <v>2</v>
      </c>
      <c r="AO443" s="135" t="str">
        <f t="shared" si="53"/>
        <v>129</v>
      </c>
      <c r="AP443" s="135" t="str">
        <f t="shared" si="54"/>
        <v>12</v>
      </c>
      <c r="AQ443" s="135" t="str">
        <f t="shared" si="55"/>
        <v>2</v>
      </c>
      <c r="AR443" s="148"/>
      <c r="AS443" s="156">
        <v>2</v>
      </c>
      <c r="AT443" s="149"/>
      <c r="AU443" s="149"/>
      <c r="AV443" s="21"/>
      <c r="AW443" s="21"/>
      <c r="AX443" s="21"/>
      <c r="AY443" s="21"/>
      <c r="AZ443" s="21"/>
      <c r="BA443" s="21"/>
      <c r="BB443" s="21"/>
      <c r="BC443" s="21"/>
      <c r="BD443" s="21"/>
      <c r="BE443" s="21"/>
      <c r="BF443" s="21"/>
      <c r="BG443" s="21"/>
      <c r="BH443" s="21"/>
      <c r="BI443" s="21"/>
      <c r="BJ443" s="21"/>
      <c r="BK443" s="21"/>
      <c r="BL443" s="21"/>
      <c r="BM443" s="21"/>
      <c r="BN443" s="21"/>
      <c r="BO443" s="21"/>
      <c r="BP443" s="21"/>
      <c r="BQ443" s="21"/>
      <c r="BR443" s="21"/>
      <c r="BS443" s="21"/>
      <c r="BT443" s="21"/>
      <c r="BU443" s="21"/>
      <c r="BV443" s="21"/>
      <c r="BW443" s="21"/>
      <c r="BX443" s="21"/>
    </row>
    <row r="444" spans="1:76" s="6" customFormat="1" ht="23.25" customHeight="1" x14ac:dyDescent="0.2">
      <c r="A444" s="43">
        <v>17</v>
      </c>
      <c r="B444" s="44">
        <v>6</v>
      </c>
      <c r="C444" s="14" t="s">
        <v>1300</v>
      </c>
      <c r="D444" s="119">
        <f>IF(AND(AS444=AS443,AL444=AL443),IF(AL444="TN",IF(AS443=3,IF(D443&lt;'Phan phong'!$I$9,D443+1,1),IF(D443&lt;'Phan phong'!$I$10,D443+1,1)),IF(AS443=3,IF(D443&lt;'Phan phong'!$P$9,D443+1,1),IF(D443&lt;'Phan phong'!$P$10,D443+1,1))),1)</f>
        <v>20</v>
      </c>
      <c r="E444" s="138">
        <v>290442</v>
      </c>
      <c r="F444" s="121" t="s">
        <v>1402</v>
      </c>
      <c r="G444" s="150" t="s">
        <v>339</v>
      </c>
      <c r="H444" s="163" t="s">
        <v>227</v>
      </c>
      <c r="I444" s="142"/>
      <c r="J444" s="142"/>
      <c r="K444" s="124"/>
      <c r="L444" s="124"/>
      <c r="M444" s="124"/>
      <c r="N444" s="124"/>
      <c r="O444" s="124"/>
      <c r="P444" s="124"/>
      <c r="Q444" s="142"/>
      <c r="R444" s="126"/>
      <c r="S444" s="142"/>
      <c r="T444" s="142"/>
      <c r="U444" s="124"/>
      <c r="V444" s="124"/>
      <c r="W444" s="124"/>
      <c r="X444" s="124"/>
      <c r="Y444" s="124"/>
      <c r="Z444" s="124"/>
      <c r="AA444" s="142"/>
      <c r="AB444" s="126"/>
      <c r="AC444" s="127">
        <f t="shared" si="59"/>
        <v>0</v>
      </c>
      <c r="AD444" s="143" t="s">
        <v>1285</v>
      </c>
      <c r="AE444" s="143" t="s">
        <v>1289</v>
      </c>
      <c r="AF444" s="129"/>
      <c r="AG444" s="129"/>
      <c r="AH444" s="171"/>
      <c r="AI444" s="131">
        <f t="shared" si="56"/>
        <v>15</v>
      </c>
      <c r="AJ444" s="132" t="str">
        <f t="shared" si="58"/>
        <v>TN</v>
      </c>
      <c r="AK444" s="133"/>
      <c r="AL444" s="134" t="str">
        <f t="shared" si="51"/>
        <v>TN</v>
      </c>
      <c r="AM444" s="119">
        <v>437</v>
      </c>
      <c r="AN444" s="135">
        <f t="shared" si="52"/>
        <v>2</v>
      </c>
      <c r="AO444" s="135" t="str">
        <f t="shared" si="53"/>
        <v>122</v>
      </c>
      <c r="AP444" s="135" t="str">
        <f t="shared" si="54"/>
        <v>12</v>
      </c>
      <c r="AQ444" s="135" t="str">
        <f t="shared" si="55"/>
        <v>2</v>
      </c>
      <c r="AR444" s="146"/>
      <c r="AS444" s="156">
        <v>2</v>
      </c>
      <c r="AT444" s="145"/>
      <c r="AU444" s="137"/>
    </row>
    <row r="445" spans="1:76" s="6" customFormat="1" ht="23.25" customHeight="1" x14ac:dyDescent="0.2">
      <c r="A445" s="43">
        <v>14</v>
      </c>
      <c r="B445" s="44">
        <v>1</v>
      </c>
      <c r="C445" s="14" t="s">
        <v>1300</v>
      </c>
      <c r="D445" s="119">
        <f>IF(AND(AS445=AS444,AL445=AL444),IF(AL445="TN",IF(AS444=3,IF(D444&lt;'Phan phong'!$I$9,D444+1,1),IF(D444&lt;'Phan phong'!$I$10,D444+1,1)),IF(AS444=3,IF(D444&lt;'Phan phong'!$P$9,D444+1,1),IF(D444&lt;'Phan phong'!$P$10,D444+1,1))),1)</f>
        <v>21</v>
      </c>
      <c r="E445" s="120">
        <v>290443</v>
      </c>
      <c r="F445" s="121" t="s">
        <v>1361</v>
      </c>
      <c r="G445" s="150" t="s">
        <v>339</v>
      </c>
      <c r="H445" s="163" t="s">
        <v>99</v>
      </c>
      <c r="I445" s="142"/>
      <c r="J445" s="142"/>
      <c r="K445" s="124"/>
      <c r="L445" s="124"/>
      <c r="M445" s="124"/>
      <c r="N445" s="124"/>
      <c r="O445" s="124"/>
      <c r="P445" s="124"/>
      <c r="Q445" s="142"/>
      <c r="R445" s="126"/>
      <c r="S445" s="142"/>
      <c r="T445" s="142"/>
      <c r="U445" s="124"/>
      <c r="V445" s="124"/>
      <c r="W445" s="124"/>
      <c r="X445" s="124"/>
      <c r="Y445" s="124"/>
      <c r="Z445" s="124"/>
      <c r="AA445" s="142"/>
      <c r="AB445" s="126"/>
      <c r="AC445" s="127">
        <f t="shared" si="59"/>
        <v>0</v>
      </c>
      <c r="AD445" s="143" t="s">
        <v>1283</v>
      </c>
      <c r="AE445" s="143" t="s">
        <v>1284</v>
      </c>
      <c r="AF445" s="129"/>
      <c r="AG445" s="129"/>
      <c r="AH445" s="171"/>
      <c r="AI445" s="131">
        <f t="shared" si="56"/>
        <v>15</v>
      </c>
      <c r="AJ445" s="132" t="str">
        <f t="shared" si="58"/>
        <v>TN</v>
      </c>
      <c r="AK445" s="133"/>
      <c r="AL445" s="134" t="str">
        <f t="shared" si="51"/>
        <v>TN</v>
      </c>
      <c r="AM445" s="119">
        <v>397</v>
      </c>
      <c r="AN445" s="135">
        <f t="shared" si="52"/>
        <v>2</v>
      </c>
      <c r="AO445" s="135" t="str">
        <f t="shared" si="53"/>
        <v>121</v>
      </c>
      <c r="AP445" s="135" t="str">
        <f t="shared" si="54"/>
        <v>12</v>
      </c>
      <c r="AQ445" s="135" t="str">
        <f t="shared" si="55"/>
        <v>2</v>
      </c>
      <c r="AR445" s="146"/>
      <c r="AS445" s="156">
        <v>2</v>
      </c>
      <c r="AT445" s="145"/>
      <c r="AU445" s="145"/>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row>
    <row r="446" spans="1:76" s="6" customFormat="1" ht="23.25" customHeight="1" x14ac:dyDescent="0.25">
      <c r="A446" s="43">
        <v>25</v>
      </c>
      <c r="B446" s="44">
        <v>27</v>
      </c>
      <c r="C446" s="14" t="s">
        <v>1300</v>
      </c>
      <c r="D446" s="119">
        <f>IF(AND(AS446=AS445,AL446=AL445),IF(AL446="TN",IF(AS445=3,IF(D445&lt;'Phan phong'!$I$9,D445+1,1),IF(D445&lt;'Phan phong'!$I$10,D445+1,1)),IF(AS445=3,IF(D445&lt;'Phan phong'!$P$9,D445+1,1),IF(D445&lt;'Phan phong'!$P$10,D445+1,1))),1)</f>
        <v>22</v>
      </c>
      <c r="E446" s="138">
        <v>290444</v>
      </c>
      <c r="F446" s="121" t="s">
        <v>1365</v>
      </c>
      <c r="G446" s="150" t="s">
        <v>339</v>
      </c>
      <c r="H446" s="163" t="s">
        <v>101</v>
      </c>
      <c r="I446" s="142"/>
      <c r="J446" s="142"/>
      <c r="K446" s="124"/>
      <c r="L446" s="124"/>
      <c r="M446" s="124"/>
      <c r="N446" s="124"/>
      <c r="O446" s="124"/>
      <c r="P446" s="124"/>
      <c r="Q446" s="142"/>
      <c r="R446" s="126"/>
      <c r="S446" s="142"/>
      <c r="T446" s="142"/>
      <c r="U446" s="124"/>
      <c r="V446" s="124"/>
      <c r="W446" s="124"/>
      <c r="X446" s="124"/>
      <c r="Y446" s="124"/>
      <c r="Z446" s="124"/>
      <c r="AA446" s="142"/>
      <c r="AB446" s="126"/>
      <c r="AC446" s="127">
        <f t="shared" si="59"/>
        <v>0</v>
      </c>
      <c r="AD446" s="143" t="s">
        <v>1290</v>
      </c>
      <c r="AE446" s="143" t="s">
        <v>1289</v>
      </c>
      <c r="AF446" s="129"/>
      <c r="AG446" s="129"/>
      <c r="AH446" s="171"/>
      <c r="AI446" s="131">
        <f t="shared" si="56"/>
        <v>15</v>
      </c>
      <c r="AJ446" s="132" t="str">
        <f t="shared" si="58"/>
        <v>TN</v>
      </c>
      <c r="AK446" s="133"/>
      <c r="AL446" s="134" t="str">
        <f t="shared" si="51"/>
        <v>TN</v>
      </c>
      <c r="AM446" s="119">
        <v>551</v>
      </c>
      <c r="AN446" s="135">
        <f t="shared" si="52"/>
        <v>2</v>
      </c>
      <c r="AO446" s="135" t="str">
        <f t="shared" si="53"/>
        <v>125</v>
      </c>
      <c r="AP446" s="135" t="str">
        <f t="shared" si="54"/>
        <v>12</v>
      </c>
      <c r="AQ446" s="135" t="str">
        <f t="shared" si="55"/>
        <v>2</v>
      </c>
      <c r="AR446" s="136"/>
      <c r="AS446" s="156">
        <v>2</v>
      </c>
      <c r="AT446" s="145"/>
      <c r="AU446" s="137"/>
    </row>
    <row r="447" spans="1:76" s="6" customFormat="1" ht="23.25" customHeight="1" x14ac:dyDescent="0.2">
      <c r="A447" s="43">
        <v>15</v>
      </c>
      <c r="B447" s="44">
        <v>6</v>
      </c>
      <c r="C447" s="14" t="s">
        <v>1300</v>
      </c>
      <c r="D447" s="119">
        <f>IF(AND(AS447=AS446,AL447=AL446),IF(AL447="TN",IF(AS446=3,IF(D446&lt;'Phan phong'!$I$9,D446+1,1),IF(D446&lt;'Phan phong'!$I$10,D446+1,1)),IF(AS446=3,IF(D446&lt;'Phan phong'!$P$9,D446+1,1),IF(D446&lt;'Phan phong'!$P$10,D446+1,1))),1)</f>
        <v>23</v>
      </c>
      <c r="E447" s="120">
        <v>290445</v>
      </c>
      <c r="F447" s="121" t="s">
        <v>1389</v>
      </c>
      <c r="G447" s="150" t="s">
        <v>339</v>
      </c>
      <c r="H447" s="163" t="s">
        <v>102</v>
      </c>
      <c r="I447" s="142"/>
      <c r="J447" s="142"/>
      <c r="K447" s="124"/>
      <c r="L447" s="124"/>
      <c r="M447" s="124"/>
      <c r="N447" s="124"/>
      <c r="O447" s="124"/>
      <c r="P447" s="124"/>
      <c r="Q447" s="142"/>
      <c r="R447" s="126"/>
      <c r="S447" s="142"/>
      <c r="T447" s="142"/>
      <c r="U447" s="124"/>
      <c r="V447" s="124"/>
      <c r="W447" s="124"/>
      <c r="X447" s="124"/>
      <c r="Y447" s="124"/>
      <c r="Z447" s="124"/>
      <c r="AA447" s="142"/>
      <c r="AB447" s="126"/>
      <c r="AC447" s="127">
        <f t="shared" si="59"/>
        <v>0</v>
      </c>
      <c r="AD447" s="143" t="s">
        <v>1283</v>
      </c>
      <c r="AE447" s="143" t="s">
        <v>1293</v>
      </c>
      <c r="AF447" s="129"/>
      <c r="AG447" s="129"/>
      <c r="AH447" s="171"/>
      <c r="AI447" s="131">
        <f t="shared" si="56"/>
        <v>15</v>
      </c>
      <c r="AJ447" s="132" t="str">
        <f t="shared" si="58"/>
        <v>TN</v>
      </c>
      <c r="AK447" s="133"/>
      <c r="AL447" s="134" t="str">
        <f t="shared" si="51"/>
        <v>TN</v>
      </c>
      <c r="AM447" s="119">
        <v>398</v>
      </c>
      <c r="AN447" s="135">
        <f t="shared" si="52"/>
        <v>2</v>
      </c>
      <c r="AO447" s="135" t="str">
        <f t="shared" si="53"/>
        <v>121</v>
      </c>
      <c r="AP447" s="135" t="str">
        <f t="shared" si="54"/>
        <v>12</v>
      </c>
      <c r="AQ447" s="135" t="str">
        <f t="shared" si="55"/>
        <v>2</v>
      </c>
      <c r="AR447" s="146"/>
      <c r="AS447" s="156">
        <v>2</v>
      </c>
      <c r="AT447" s="145"/>
      <c r="AU447" s="145"/>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row>
    <row r="448" spans="1:76" s="6" customFormat="1" ht="23.25" customHeight="1" x14ac:dyDescent="0.25">
      <c r="A448" s="43">
        <v>25</v>
      </c>
      <c r="B448" s="44">
        <v>21</v>
      </c>
      <c r="C448" s="14" t="s">
        <v>1300</v>
      </c>
      <c r="D448" s="119">
        <f>IF(AND(AS448=AS447,AL448=AL447),IF(AL448="TN",IF(AS447=3,IF(D447&lt;'Phan phong'!$I$9,D447+1,1),IF(D447&lt;'Phan phong'!$I$10,D447+1,1)),IF(AS447=3,IF(D447&lt;'Phan phong'!$P$9,D447+1,1),IF(D447&lt;'Phan phong'!$P$10,D447+1,1))),1)</f>
        <v>24</v>
      </c>
      <c r="E448" s="138">
        <v>290446</v>
      </c>
      <c r="F448" s="121" t="s">
        <v>1353</v>
      </c>
      <c r="G448" s="150" t="s">
        <v>339</v>
      </c>
      <c r="H448" s="163" t="s">
        <v>100</v>
      </c>
      <c r="I448" s="142"/>
      <c r="J448" s="142"/>
      <c r="K448" s="124"/>
      <c r="L448" s="124"/>
      <c r="M448" s="124"/>
      <c r="N448" s="124"/>
      <c r="O448" s="124"/>
      <c r="P448" s="124"/>
      <c r="Q448" s="142"/>
      <c r="R448" s="152"/>
      <c r="S448" s="142"/>
      <c r="T448" s="142"/>
      <c r="U448" s="124"/>
      <c r="V448" s="124"/>
      <c r="W448" s="124"/>
      <c r="X448" s="124"/>
      <c r="Y448" s="124"/>
      <c r="Z448" s="124"/>
      <c r="AA448" s="142"/>
      <c r="AB448" s="152"/>
      <c r="AC448" s="127">
        <f t="shared" si="59"/>
        <v>0</v>
      </c>
      <c r="AD448" s="143" t="s">
        <v>1286</v>
      </c>
      <c r="AE448" s="143" t="s">
        <v>1284</v>
      </c>
      <c r="AF448" s="129"/>
      <c r="AG448" s="129"/>
      <c r="AH448" s="130"/>
      <c r="AI448" s="131">
        <f t="shared" si="56"/>
        <v>15</v>
      </c>
      <c r="AJ448" s="132" t="str">
        <f t="shared" si="58"/>
        <v>TN</v>
      </c>
      <c r="AK448" s="133"/>
      <c r="AL448" s="134" t="str">
        <f t="shared" si="51"/>
        <v>TN</v>
      </c>
      <c r="AM448" s="119">
        <v>514</v>
      </c>
      <c r="AN448" s="135">
        <f t="shared" si="52"/>
        <v>2</v>
      </c>
      <c r="AO448" s="135" t="str">
        <f t="shared" si="53"/>
        <v>124</v>
      </c>
      <c r="AP448" s="135" t="str">
        <f t="shared" si="54"/>
        <v>12</v>
      </c>
      <c r="AQ448" s="135" t="str">
        <f t="shared" si="55"/>
        <v>2</v>
      </c>
      <c r="AR448" s="136"/>
      <c r="AS448" s="156">
        <v>2</v>
      </c>
      <c r="AT448" s="161"/>
      <c r="AU448" s="137"/>
    </row>
    <row r="449" spans="1:76" s="6" customFormat="1" ht="23.25" customHeight="1" x14ac:dyDescent="0.2">
      <c r="A449" s="43">
        <v>26</v>
      </c>
      <c r="B449" s="44">
        <v>21</v>
      </c>
      <c r="C449" s="14" t="s">
        <v>1300</v>
      </c>
      <c r="D449" s="119">
        <f>IF(AND(AS449=AS448,AL449=AL448),IF(AL449="TN",IF(AS448=3,IF(D448&lt;'Phan phong'!$I$9,D448+1,1),IF(D448&lt;'Phan phong'!$I$10,D448+1,1)),IF(AS448=3,IF(D448&lt;'Phan phong'!$P$9,D448+1,1),IF(D448&lt;'Phan phong'!$P$10,D448+1,1))),1)</f>
        <v>25</v>
      </c>
      <c r="E449" s="120">
        <v>290447</v>
      </c>
      <c r="F449" s="121" t="s">
        <v>574</v>
      </c>
      <c r="G449" s="150" t="s">
        <v>388</v>
      </c>
      <c r="H449" s="163" t="s">
        <v>103</v>
      </c>
      <c r="I449" s="142"/>
      <c r="J449" s="142"/>
      <c r="K449" s="124"/>
      <c r="L449" s="124"/>
      <c r="M449" s="124"/>
      <c r="N449" s="124"/>
      <c r="O449" s="124"/>
      <c r="P449" s="124"/>
      <c r="Q449" s="142"/>
      <c r="R449" s="126"/>
      <c r="S449" s="142"/>
      <c r="T449" s="142"/>
      <c r="U449" s="124"/>
      <c r="V449" s="124"/>
      <c r="W449" s="124"/>
      <c r="X449" s="124"/>
      <c r="Y449" s="124"/>
      <c r="Z449" s="124"/>
      <c r="AA449" s="142"/>
      <c r="AB449" s="126"/>
      <c r="AC449" s="127">
        <f t="shared" si="59"/>
        <v>0</v>
      </c>
      <c r="AD449" s="143" t="s">
        <v>1286</v>
      </c>
      <c r="AE449" s="143" t="s">
        <v>1289</v>
      </c>
      <c r="AF449" s="129"/>
      <c r="AG449" s="129"/>
      <c r="AH449" s="171"/>
      <c r="AI449" s="131">
        <f t="shared" si="56"/>
        <v>15</v>
      </c>
      <c r="AJ449" s="132" t="str">
        <f t="shared" si="58"/>
        <v>TN</v>
      </c>
      <c r="AK449" s="133"/>
      <c r="AL449" s="134" t="str">
        <f t="shared" si="51"/>
        <v>TN</v>
      </c>
      <c r="AM449" s="119">
        <v>515</v>
      </c>
      <c r="AN449" s="135">
        <f t="shared" si="52"/>
        <v>2</v>
      </c>
      <c r="AO449" s="135" t="str">
        <f t="shared" si="53"/>
        <v>124</v>
      </c>
      <c r="AP449" s="135" t="str">
        <f t="shared" si="54"/>
        <v>12</v>
      </c>
      <c r="AQ449" s="135" t="str">
        <f t="shared" si="55"/>
        <v>2</v>
      </c>
      <c r="AR449" s="146"/>
      <c r="AS449" s="156">
        <v>2</v>
      </c>
      <c r="AT449" s="137"/>
      <c r="AU449" s="137"/>
    </row>
    <row r="450" spans="1:76" s="6" customFormat="1" ht="23.25" customHeight="1" x14ac:dyDescent="0.25">
      <c r="A450" s="43">
        <v>20</v>
      </c>
      <c r="B450" s="44">
        <v>14</v>
      </c>
      <c r="C450" s="14" t="s">
        <v>1300</v>
      </c>
      <c r="D450" s="119">
        <f>IF(AND(AS450=AS449,AL450=AL449),IF(AL450="TN",IF(AS449=3,IF(D449&lt;'Phan phong'!$I$9,D449+1,1),IF(D449&lt;'Phan phong'!$I$10,D449+1,1)),IF(AS449=3,IF(D449&lt;'Phan phong'!$P$9,D449+1,1),IF(D449&lt;'Phan phong'!$P$10,D449+1,1))),1)</f>
        <v>26</v>
      </c>
      <c r="E450" s="138">
        <v>290448</v>
      </c>
      <c r="F450" s="121" t="s">
        <v>351</v>
      </c>
      <c r="G450" s="150" t="s">
        <v>439</v>
      </c>
      <c r="H450" s="163" t="s">
        <v>104</v>
      </c>
      <c r="I450" s="142"/>
      <c r="J450" s="142"/>
      <c r="K450" s="124"/>
      <c r="L450" s="124"/>
      <c r="M450" s="124"/>
      <c r="N450" s="124"/>
      <c r="O450" s="124"/>
      <c r="P450" s="124"/>
      <c r="Q450" s="142"/>
      <c r="R450" s="172"/>
      <c r="S450" s="142"/>
      <c r="T450" s="142"/>
      <c r="U450" s="124"/>
      <c r="V450" s="124"/>
      <c r="W450" s="124"/>
      <c r="X450" s="124"/>
      <c r="Y450" s="124"/>
      <c r="Z450" s="124"/>
      <c r="AA450" s="142"/>
      <c r="AB450" s="172"/>
      <c r="AC450" s="127">
        <f t="shared" si="59"/>
        <v>0</v>
      </c>
      <c r="AD450" s="143" t="s">
        <v>1287</v>
      </c>
      <c r="AE450" s="143" t="s">
        <v>1293</v>
      </c>
      <c r="AF450" s="129"/>
      <c r="AG450" s="129"/>
      <c r="AH450" s="171"/>
      <c r="AI450" s="131">
        <f t="shared" si="56"/>
        <v>15</v>
      </c>
      <c r="AJ450" s="132" t="str">
        <f t="shared" si="58"/>
        <v>TN</v>
      </c>
      <c r="AK450" s="133"/>
      <c r="AL450" s="134" t="str">
        <f t="shared" si="51"/>
        <v>TN</v>
      </c>
      <c r="AM450" s="119">
        <v>477</v>
      </c>
      <c r="AN450" s="135">
        <f t="shared" si="52"/>
        <v>2</v>
      </c>
      <c r="AO450" s="135" t="str">
        <f t="shared" si="53"/>
        <v>123</v>
      </c>
      <c r="AP450" s="135" t="str">
        <f t="shared" si="54"/>
        <v>12</v>
      </c>
      <c r="AQ450" s="135" t="str">
        <f t="shared" si="55"/>
        <v>2</v>
      </c>
      <c r="AR450" s="136"/>
      <c r="AS450" s="156">
        <v>2</v>
      </c>
      <c r="AT450" s="161"/>
      <c r="AU450" s="145"/>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row>
    <row r="451" spans="1:76" s="6" customFormat="1" ht="23.25" customHeight="1" x14ac:dyDescent="0.25">
      <c r="A451" s="43">
        <v>18</v>
      </c>
      <c r="B451" s="44">
        <v>2</v>
      </c>
      <c r="C451" s="14" t="s">
        <v>1300</v>
      </c>
      <c r="D451" s="119">
        <f>IF(AND(AS451=AS450,AL451=AL450),IF(AL451="TN",IF(AS450=3,IF(D450&lt;'Phan phong'!$I$9,D450+1,1),IF(D450&lt;'Phan phong'!$I$10,D450+1,1)),IF(AS450=3,IF(D450&lt;'Phan phong'!$P$9,D450+1,1),IF(D450&lt;'Phan phong'!$P$10,D450+1,1))),1)</f>
        <v>27</v>
      </c>
      <c r="E451" s="120">
        <v>290449</v>
      </c>
      <c r="F451" s="121" t="s">
        <v>346</v>
      </c>
      <c r="G451" s="150" t="s">
        <v>36</v>
      </c>
      <c r="H451" s="163" t="s">
        <v>106</v>
      </c>
      <c r="I451" s="142"/>
      <c r="J451" s="142"/>
      <c r="K451" s="124"/>
      <c r="L451" s="124"/>
      <c r="M451" s="124"/>
      <c r="N451" s="124"/>
      <c r="O451" s="124"/>
      <c r="P451" s="124"/>
      <c r="Q451" s="142"/>
      <c r="R451" s="126"/>
      <c r="S451" s="142"/>
      <c r="T451" s="142"/>
      <c r="U451" s="124"/>
      <c r="V451" s="124"/>
      <c r="W451" s="124"/>
      <c r="X451" s="124"/>
      <c r="Y451" s="124"/>
      <c r="Z451" s="124"/>
      <c r="AA451" s="142"/>
      <c r="AB451" s="126"/>
      <c r="AC451" s="127">
        <f t="shared" si="59"/>
        <v>0</v>
      </c>
      <c r="AD451" s="143" t="s">
        <v>1283</v>
      </c>
      <c r="AE451" s="143" t="s">
        <v>1284</v>
      </c>
      <c r="AF451" s="129"/>
      <c r="AG451" s="129"/>
      <c r="AH451" s="130"/>
      <c r="AI451" s="131">
        <f t="shared" si="56"/>
        <v>15</v>
      </c>
      <c r="AJ451" s="132" t="str">
        <f t="shared" si="58"/>
        <v>TN</v>
      </c>
      <c r="AK451" s="133"/>
      <c r="AL451" s="134" t="str">
        <f t="shared" ref="AL451:AL514" si="60">IF(AK451&lt;&gt;"",AK451,AJ451)</f>
        <v>TN</v>
      </c>
      <c r="AM451" s="119">
        <v>401</v>
      </c>
      <c r="AN451" s="135">
        <f t="shared" ref="AN451:AN514" si="61">IF(LEFT(AE451,2)="11",1,IF(LEFT(AE451,2)="12",2,0))</f>
        <v>2</v>
      </c>
      <c r="AO451" s="135" t="str">
        <f t="shared" ref="AO451:AO514" si="62">LEFT(AD451,2)&amp;RIGHT(AD451,1)</f>
        <v>121</v>
      </c>
      <c r="AP451" s="135" t="str">
        <f t="shared" ref="AP451:AP514" si="63">LEFT(AD451,2)</f>
        <v>12</v>
      </c>
      <c r="AQ451" s="135" t="str">
        <f t="shared" ref="AQ451:AQ514" si="64">RIGHT(AP451,1)</f>
        <v>2</v>
      </c>
      <c r="AR451" s="136"/>
      <c r="AS451" s="156">
        <v>2</v>
      </c>
      <c r="AT451" s="137"/>
      <c r="AU451" s="161"/>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c r="BW451" s="18"/>
      <c r="BX451" s="18"/>
    </row>
    <row r="452" spans="1:76" s="6" customFormat="1" ht="23.25" customHeight="1" x14ac:dyDescent="0.25">
      <c r="A452" s="43">
        <v>21</v>
      </c>
      <c r="B452" s="44">
        <v>11</v>
      </c>
      <c r="C452" s="14" t="s">
        <v>1300</v>
      </c>
      <c r="D452" s="119">
        <f>IF(AND(AS452=AS451,AL452=AL451),IF(AL452="TN",IF(AS451=3,IF(D451&lt;'Phan phong'!$I$9,D451+1,1),IF(D451&lt;'Phan phong'!$I$10,D451+1,1)),IF(AS451=3,IF(D451&lt;'Phan phong'!$P$9,D451+1,1),IF(D451&lt;'Phan phong'!$P$10,D451+1,1))),1)</f>
        <v>28</v>
      </c>
      <c r="E452" s="138">
        <v>290450</v>
      </c>
      <c r="F452" s="121" t="s">
        <v>332</v>
      </c>
      <c r="G452" s="150" t="s">
        <v>398</v>
      </c>
      <c r="H452" s="163" t="s">
        <v>108</v>
      </c>
      <c r="I452" s="142"/>
      <c r="J452" s="142"/>
      <c r="K452" s="124"/>
      <c r="L452" s="124"/>
      <c r="M452" s="124"/>
      <c r="N452" s="124"/>
      <c r="O452" s="124"/>
      <c r="P452" s="124"/>
      <c r="Q452" s="142"/>
      <c r="R452" s="126"/>
      <c r="S452" s="142"/>
      <c r="T452" s="142"/>
      <c r="U452" s="124"/>
      <c r="V452" s="124"/>
      <c r="W452" s="124"/>
      <c r="X452" s="124"/>
      <c r="Y452" s="124"/>
      <c r="Z452" s="124"/>
      <c r="AA452" s="142"/>
      <c r="AB452" s="126"/>
      <c r="AC452" s="127">
        <f t="shared" si="59"/>
        <v>0</v>
      </c>
      <c r="AD452" s="143" t="s">
        <v>1287</v>
      </c>
      <c r="AE452" s="143" t="s">
        <v>1289</v>
      </c>
      <c r="AF452" s="129"/>
      <c r="AG452" s="129"/>
      <c r="AH452" s="130"/>
      <c r="AI452" s="131">
        <f t="shared" ref="AI452:AI515" si="65">IF($D452=1,AI451+1,AI451)</f>
        <v>15</v>
      </c>
      <c r="AJ452" s="132" t="str">
        <f t="shared" si="58"/>
        <v>TN</v>
      </c>
      <c r="AK452" s="133"/>
      <c r="AL452" s="134" t="str">
        <f t="shared" si="60"/>
        <v>TN</v>
      </c>
      <c r="AM452" s="119">
        <v>478</v>
      </c>
      <c r="AN452" s="135">
        <f t="shared" si="61"/>
        <v>2</v>
      </c>
      <c r="AO452" s="135" t="str">
        <f t="shared" si="62"/>
        <v>123</v>
      </c>
      <c r="AP452" s="135" t="str">
        <f t="shared" si="63"/>
        <v>12</v>
      </c>
      <c r="AQ452" s="135" t="str">
        <f t="shared" si="64"/>
        <v>2</v>
      </c>
      <c r="AR452" s="136"/>
      <c r="AS452" s="156">
        <v>2</v>
      </c>
      <c r="AT452" s="161"/>
      <c r="AU452" s="161"/>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c r="BW452" s="18"/>
      <c r="BX452" s="18"/>
    </row>
    <row r="453" spans="1:76" s="6" customFormat="1" ht="23.25" customHeight="1" x14ac:dyDescent="0.2">
      <c r="A453" s="43">
        <v>19</v>
      </c>
      <c r="B453" s="44">
        <v>8</v>
      </c>
      <c r="C453" s="14" t="s">
        <v>1300</v>
      </c>
      <c r="D453" s="119">
        <f>IF(AND(AS453=AS452,AL453=AL452),IF(AL453="TN",IF(AS452=3,IF(D452&lt;'Phan phong'!$I$9,D452+1,1),IF(D452&lt;'Phan phong'!$I$10,D452+1,1)),IF(AS452=3,IF(D452&lt;'Phan phong'!$P$9,D452+1,1),IF(D452&lt;'Phan phong'!$P$10,D452+1,1))),1)</f>
        <v>29</v>
      </c>
      <c r="E453" s="120">
        <v>290451</v>
      </c>
      <c r="F453" s="121" t="s">
        <v>1360</v>
      </c>
      <c r="G453" s="150" t="s">
        <v>398</v>
      </c>
      <c r="H453" s="163" t="s">
        <v>107</v>
      </c>
      <c r="I453" s="142"/>
      <c r="J453" s="142"/>
      <c r="K453" s="124"/>
      <c r="L453" s="124"/>
      <c r="M453" s="124"/>
      <c r="N453" s="124"/>
      <c r="O453" s="124"/>
      <c r="P453" s="124"/>
      <c r="Q453" s="142"/>
      <c r="R453" s="126"/>
      <c r="S453" s="142"/>
      <c r="T453" s="142"/>
      <c r="U453" s="124"/>
      <c r="V453" s="124"/>
      <c r="W453" s="124"/>
      <c r="X453" s="124"/>
      <c r="Y453" s="124"/>
      <c r="Z453" s="124"/>
      <c r="AA453" s="142"/>
      <c r="AB453" s="126"/>
      <c r="AC453" s="127">
        <f t="shared" si="59"/>
        <v>0</v>
      </c>
      <c r="AD453" s="143" t="s">
        <v>1285</v>
      </c>
      <c r="AE453" s="143" t="s">
        <v>1284</v>
      </c>
      <c r="AF453" s="129"/>
      <c r="AG453" s="129"/>
      <c r="AH453" s="130"/>
      <c r="AI453" s="131">
        <f t="shared" si="65"/>
        <v>15</v>
      </c>
      <c r="AJ453" s="132" t="str">
        <f t="shared" si="58"/>
        <v>TN</v>
      </c>
      <c r="AK453" s="133"/>
      <c r="AL453" s="134" t="str">
        <f t="shared" si="60"/>
        <v>TN</v>
      </c>
      <c r="AM453" s="119">
        <v>439</v>
      </c>
      <c r="AN453" s="135">
        <f t="shared" si="61"/>
        <v>2</v>
      </c>
      <c r="AO453" s="135" t="str">
        <f t="shared" si="62"/>
        <v>122</v>
      </c>
      <c r="AP453" s="135" t="str">
        <f t="shared" si="63"/>
        <v>12</v>
      </c>
      <c r="AQ453" s="135" t="str">
        <f t="shared" si="64"/>
        <v>2</v>
      </c>
      <c r="AR453" s="146"/>
      <c r="AS453" s="156">
        <v>2</v>
      </c>
      <c r="AT453" s="145"/>
      <c r="AU453" s="137"/>
    </row>
    <row r="454" spans="1:76" s="6" customFormat="1" ht="23.25" customHeight="1" x14ac:dyDescent="0.25">
      <c r="A454" s="43">
        <v>20</v>
      </c>
      <c r="B454" s="44">
        <v>7</v>
      </c>
      <c r="C454" s="14" t="s">
        <v>1300</v>
      </c>
      <c r="D454" s="119">
        <f>IF(AND(AS454=AS453,AL454=AL453),IF(AL454="TN",IF(AS453=3,IF(D453&lt;'Phan phong'!$I$9,D453+1,1),IF(D453&lt;'Phan phong'!$I$10,D453+1,1)),IF(AS453=3,IF(D453&lt;'Phan phong'!$P$9,D453+1,1),IF(D453&lt;'Phan phong'!$P$10,D453+1,1))),1)</f>
        <v>30</v>
      </c>
      <c r="E454" s="138">
        <v>290452</v>
      </c>
      <c r="F454" s="121" t="s">
        <v>348</v>
      </c>
      <c r="G454" s="150" t="s">
        <v>391</v>
      </c>
      <c r="H454" s="163" t="s">
        <v>111</v>
      </c>
      <c r="I454" s="142"/>
      <c r="J454" s="142"/>
      <c r="K454" s="124"/>
      <c r="L454" s="124"/>
      <c r="M454" s="124"/>
      <c r="N454" s="124"/>
      <c r="O454" s="124"/>
      <c r="P454" s="124"/>
      <c r="Q454" s="142"/>
      <c r="R454" s="152"/>
      <c r="S454" s="142"/>
      <c r="T454" s="142"/>
      <c r="U454" s="124"/>
      <c r="V454" s="124"/>
      <c r="W454" s="124"/>
      <c r="X454" s="124"/>
      <c r="Y454" s="124"/>
      <c r="Z454" s="124"/>
      <c r="AA454" s="142"/>
      <c r="AB454" s="152"/>
      <c r="AC454" s="127">
        <f t="shared" si="59"/>
        <v>0</v>
      </c>
      <c r="AD454" s="143" t="s">
        <v>1283</v>
      </c>
      <c r="AE454" s="143" t="s">
        <v>1293</v>
      </c>
      <c r="AF454" s="129"/>
      <c r="AG454" s="129"/>
      <c r="AH454" s="130"/>
      <c r="AI454" s="131">
        <f t="shared" si="65"/>
        <v>15</v>
      </c>
      <c r="AJ454" s="132" t="str">
        <f t="shared" si="58"/>
        <v>TN</v>
      </c>
      <c r="AK454" s="133"/>
      <c r="AL454" s="134" t="str">
        <f t="shared" si="60"/>
        <v>TN</v>
      </c>
      <c r="AM454" s="119">
        <v>403</v>
      </c>
      <c r="AN454" s="135">
        <f t="shared" si="61"/>
        <v>2</v>
      </c>
      <c r="AO454" s="135" t="str">
        <f t="shared" si="62"/>
        <v>121</v>
      </c>
      <c r="AP454" s="135" t="str">
        <f t="shared" si="63"/>
        <v>12</v>
      </c>
      <c r="AQ454" s="135" t="str">
        <f t="shared" si="64"/>
        <v>2</v>
      </c>
      <c r="AR454" s="136"/>
      <c r="AS454" s="156">
        <v>2</v>
      </c>
      <c r="AT454" s="161"/>
      <c r="AU454" s="137"/>
    </row>
    <row r="455" spans="1:76" s="6" customFormat="1" ht="23.25" customHeight="1" x14ac:dyDescent="0.2">
      <c r="A455" s="43">
        <v>18</v>
      </c>
      <c r="B455" s="44">
        <v>34</v>
      </c>
      <c r="C455" s="14" t="s">
        <v>1300</v>
      </c>
      <c r="D455" s="119">
        <f>IF(AND(AS455=AS454,AL455=AL454),IF(AL455="TN",IF(AS454=3,IF(D454&lt;'Phan phong'!$I$9,D454+1,1),IF(D454&lt;'Phan phong'!$I$10,D454+1,1)),IF(AS454=3,IF(D454&lt;'Phan phong'!$P$9,D454+1,1),IF(D454&lt;'Phan phong'!$P$10,D454+1,1))),1)</f>
        <v>1</v>
      </c>
      <c r="E455" s="120">
        <v>290453</v>
      </c>
      <c r="F455" s="121" t="s">
        <v>348</v>
      </c>
      <c r="G455" s="150" t="s">
        <v>391</v>
      </c>
      <c r="H455" s="163" t="s">
        <v>93</v>
      </c>
      <c r="I455" s="142"/>
      <c r="J455" s="142"/>
      <c r="K455" s="124"/>
      <c r="L455" s="124"/>
      <c r="M455" s="124"/>
      <c r="N455" s="124"/>
      <c r="O455" s="124"/>
      <c r="P455" s="124"/>
      <c r="Q455" s="142"/>
      <c r="R455" s="126"/>
      <c r="S455" s="142"/>
      <c r="T455" s="142"/>
      <c r="U455" s="124"/>
      <c r="V455" s="124"/>
      <c r="W455" s="124"/>
      <c r="X455" s="124"/>
      <c r="Y455" s="124"/>
      <c r="Z455" s="124"/>
      <c r="AA455" s="142"/>
      <c r="AB455" s="126"/>
      <c r="AC455" s="127">
        <f t="shared" si="59"/>
        <v>0</v>
      </c>
      <c r="AD455" s="143" t="s">
        <v>1291</v>
      </c>
      <c r="AE455" s="143" t="s">
        <v>1284</v>
      </c>
      <c r="AF455" s="129"/>
      <c r="AG455" s="129"/>
      <c r="AH455" s="171"/>
      <c r="AI455" s="131">
        <f t="shared" si="65"/>
        <v>16</v>
      </c>
      <c r="AJ455" s="132" t="str">
        <f t="shared" si="58"/>
        <v>TN</v>
      </c>
      <c r="AK455" s="133"/>
      <c r="AL455" s="134" t="str">
        <f t="shared" si="60"/>
        <v>TN</v>
      </c>
      <c r="AM455" s="119">
        <v>655</v>
      </c>
      <c r="AN455" s="135">
        <f t="shared" si="61"/>
        <v>2</v>
      </c>
      <c r="AO455" s="135" t="str">
        <f t="shared" si="62"/>
        <v>128</v>
      </c>
      <c r="AP455" s="135" t="str">
        <f t="shared" si="63"/>
        <v>12</v>
      </c>
      <c r="AQ455" s="135" t="str">
        <f t="shared" si="64"/>
        <v>2</v>
      </c>
      <c r="AR455" s="146"/>
      <c r="AS455" s="156">
        <v>2</v>
      </c>
      <c r="AT455" s="145"/>
      <c r="AU455" s="137"/>
    </row>
    <row r="456" spans="1:76" s="6" customFormat="1" ht="23.25" customHeight="1" x14ac:dyDescent="0.2">
      <c r="A456" s="43">
        <v>27</v>
      </c>
      <c r="B456" s="44">
        <v>20</v>
      </c>
      <c r="C456" s="14" t="s">
        <v>1300</v>
      </c>
      <c r="D456" s="119">
        <f>IF(AND(AS456=AS455,AL456=AL455),IF(AL456="TN",IF(AS455=3,IF(D455&lt;'Phan phong'!$I$9,D455+1,1),IF(D455&lt;'Phan phong'!$I$10,D455+1,1)),IF(AS455=3,IF(D455&lt;'Phan phong'!$P$9,D455+1,1),IF(D455&lt;'Phan phong'!$P$10,D455+1,1))),1)</f>
        <v>2</v>
      </c>
      <c r="E456" s="138">
        <v>290454</v>
      </c>
      <c r="F456" s="121" t="s">
        <v>348</v>
      </c>
      <c r="G456" s="150" t="s">
        <v>492</v>
      </c>
      <c r="H456" s="163" t="s">
        <v>235</v>
      </c>
      <c r="I456" s="142"/>
      <c r="J456" s="142"/>
      <c r="K456" s="124"/>
      <c r="L456" s="124"/>
      <c r="M456" s="124"/>
      <c r="N456" s="124"/>
      <c r="O456" s="124"/>
      <c r="P456" s="124"/>
      <c r="Q456" s="142"/>
      <c r="R456" s="126"/>
      <c r="S456" s="142"/>
      <c r="T456" s="142"/>
      <c r="U456" s="124"/>
      <c r="V456" s="124"/>
      <c r="W456" s="124"/>
      <c r="X456" s="124"/>
      <c r="Y456" s="124"/>
      <c r="Z456" s="124"/>
      <c r="AA456" s="142"/>
      <c r="AB456" s="126"/>
      <c r="AC456" s="127">
        <f t="shared" si="59"/>
        <v>0</v>
      </c>
      <c r="AD456" s="143" t="s">
        <v>1290</v>
      </c>
      <c r="AE456" s="143" t="s">
        <v>1293</v>
      </c>
      <c r="AF456" s="129"/>
      <c r="AG456" s="129"/>
      <c r="AH456" s="171"/>
      <c r="AI456" s="131">
        <f t="shared" si="65"/>
        <v>16</v>
      </c>
      <c r="AJ456" s="132" t="str">
        <f t="shared" si="58"/>
        <v>TN</v>
      </c>
      <c r="AK456" s="133"/>
      <c r="AL456" s="134" t="str">
        <f t="shared" si="60"/>
        <v>TN</v>
      </c>
      <c r="AM456" s="119">
        <v>553</v>
      </c>
      <c r="AN456" s="135">
        <f t="shared" si="61"/>
        <v>2</v>
      </c>
      <c r="AO456" s="135" t="str">
        <f t="shared" si="62"/>
        <v>125</v>
      </c>
      <c r="AP456" s="135" t="str">
        <f t="shared" si="63"/>
        <v>12</v>
      </c>
      <c r="AQ456" s="135" t="str">
        <f t="shared" si="64"/>
        <v>2</v>
      </c>
      <c r="AR456" s="146"/>
      <c r="AS456" s="156">
        <v>2</v>
      </c>
      <c r="AT456" s="137"/>
      <c r="AU456" s="145"/>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row>
    <row r="457" spans="1:76" s="6" customFormat="1" ht="23.25" customHeight="1" x14ac:dyDescent="0.25">
      <c r="A457" s="43">
        <v>18</v>
      </c>
      <c r="B457" s="44">
        <v>37</v>
      </c>
      <c r="C457" s="14" t="s">
        <v>1300</v>
      </c>
      <c r="D457" s="119">
        <f>IF(AND(AS457=AS456,AL457=AL456),IF(AL457="TN",IF(AS456=3,IF(D456&lt;'Phan phong'!$I$9,D456+1,1),IF(D456&lt;'Phan phong'!$I$10,D456+1,1)),IF(AS456=3,IF(D456&lt;'Phan phong'!$P$9,D456+1,1),IF(D456&lt;'Phan phong'!$P$10,D456+1,1))),1)</f>
        <v>3</v>
      </c>
      <c r="E457" s="120">
        <v>290455</v>
      </c>
      <c r="F457" s="121" t="s">
        <v>1398</v>
      </c>
      <c r="G457" s="150" t="s">
        <v>3</v>
      </c>
      <c r="H457" s="163" t="s">
        <v>115</v>
      </c>
      <c r="I457" s="142"/>
      <c r="J457" s="142"/>
      <c r="K457" s="124"/>
      <c r="L457" s="124"/>
      <c r="M457" s="124"/>
      <c r="N457" s="124"/>
      <c r="O457" s="124"/>
      <c r="P457" s="124"/>
      <c r="Q457" s="142"/>
      <c r="R457" s="126"/>
      <c r="S457" s="142"/>
      <c r="T457" s="142"/>
      <c r="U457" s="124"/>
      <c r="V457" s="124"/>
      <c r="W457" s="124"/>
      <c r="X457" s="124"/>
      <c r="Y457" s="124"/>
      <c r="Z457" s="124"/>
      <c r="AA457" s="142"/>
      <c r="AB457" s="126"/>
      <c r="AC457" s="127">
        <f t="shared" si="59"/>
        <v>0</v>
      </c>
      <c r="AD457" s="143" t="s">
        <v>1558</v>
      </c>
      <c r="AE457" s="143" t="s">
        <v>1284</v>
      </c>
      <c r="AF457" s="129"/>
      <c r="AG457" s="129"/>
      <c r="AH457" s="130"/>
      <c r="AI457" s="131">
        <f t="shared" si="65"/>
        <v>16</v>
      </c>
      <c r="AJ457" s="132" t="str">
        <f t="shared" si="58"/>
        <v>TN</v>
      </c>
      <c r="AK457" s="133"/>
      <c r="AL457" s="134" t="str">
        <f t="shared" si="60"/>
        <v>TN</v>
      </c>
      <c r="AM457" s="119">
        <v>689</v>
      </c>
      <c r="AN457" s="135">
        <f t="shared" si="61"/>
        <v>2</v>
      </c>
      <c r="AO457" s="135" t="str">
        <f t="shared" si="62"/>
        <v>129</v>
      </c>
      <c r="AP457" s="135" t="str">
        <f t="shared" si="63"/>
        <v>12</v>
      </c>
      <c r="AQ457" s="135" t="str">
        <f t="shared" si="64"/>
        <v>2</v>
      </c>
      <c r="AR457" s="136"/>
      <c r="AS457" s="156">
        <v>2</v>
      </c>
      <c r="AT457" s="161"/>
      <c r="AU457" s="161"/>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row>
    <row r="458" spans="1:76" s="6" customFormat="1" ht="23.25" customHeight="1" x14ac:dyDescent="0.2">
      <c r="A458" s="43">
        <v>19</v>
      </c>
      <c r="B458" s="44">
        <v>37</v>
      </c>
      <c r="C458" s="14" t="s">
        <v>1300</v>
      </c>
      <c r="D458" s="119">
        <f>IF(AND(AS458=AS457,AL458=AL457),IF(AL458="TN",IF(AS457=3,IF(D457&lt;'Phan phong'!$I$9,D457+1,1),IF(D457&lt;'Phan phong'!$I$10,D457+1,1)),IF(AS457=3,IF(D457&lt;'Phan phong'!$P$9,D457+1,1),IF(D457&lt;'Phan phong'!$P$10,D457+1,1))),1)</f>
        <v>4</v>
      </c>
      <c r="E458" s="138">
        <v>290456</v>
      </c>
      <c r="F458" s="121" t="s">
        <v>565</v>
      </c>
      <c r="G458" s="150" t="s">
        <v>3</v>
      </c>
      <c r="H458" s="163" t="s">
        <v>112</v>
      </c>
      <c r="I458" s="142"/>
      <c r="J458" s="142"/>
      <c r="K458" s="124"/>
      <c r="L458" s="124"/>
      <c r="M458" s="124"/>
      <c r="N458" s="124"/>
      <c r="O458" s="124"/>
      <c r="P458" s="124"/>
      <c r="Q458" s="142"/>
      <c r="R458" s="126"/>
      <c r="S458" s="142"/>
      <c r="T458" s="142"/>
      <c r="U458" s="124"/>
      <c r="V458" s="124"/>
      <c r="W458" s="124"/>
      <c r="X458" s="124"/>
      <c r="Y458" s="124"/>
      <c r="Z458" s="124"/>
      <c r="AA458" s="142"/>
      <c r="AB458" s="126"/>
      <c r="AC458" s="127">
        <f t="shared" si="59"/>
        <v>0</v>
      </c>
      <c r="AD458" s="143" t="s">
        <v>1291</v>
      </c>
      <c r="AE458" s="143" t="s">
        <v>1293</v>
      </c>
      <c r="AF458" s="129"/>
      <c r="AG458" s="129"/>
      <c r="AH458" s="171"/>
      <c r="AI458" s="131">
        <f t="shared" si="65"/>
        <v>16</v>
      </c>
      <c r="AJ458" s="132" t="str">
        <f t="shared" si="58"/>
        <v>TN</v>
      </c>
      <c r="AK458" s="133"/>
      <c r="AL458" s="134" t="str">
        <f t="shared" si="60"/>
        <v>TN</v>
      </c>
      <c r="AM458" s="119">
        <v>656</v>
      </c>
      <c r="AN458" s="135">
        <f t="shared" si="61"/>
        <v>2</v>
      </c>
      <c r="AO458" s="135" t="str">
        <f t="shared" si="62"/>
        <v>128</v>
      </c>
      <c r="AP458" s="135" t="str">
        <f t="shared" si="63"/>
        <v>12</v>
      </c>
      <c r="AQ458" s="135" t="str">
        <f t="shared" si="64"/>
        <v>2</v>
      </c>
      <c r="AR458" s="146"/>
      <c r="AS458" s="156">
        <v>2</v>
      </c>
      <c r="AT458" s="145"/>
      <c r="AU458" s="137"/>
    </row>
    <row r="459" spans="1:76" s="6" customFormat="1" ht="23.25" customHeight="1" x14ac:dyDescent="0.25">
      <c r="A459" s="43">
        <v>19</v>
      </c>
      <c r="B459" s="44">
        <v>32</v>
      </c>
      <c r="C459" s="14" t="s">
        <v>1300</v>
      </c>
      <c r="D459" s="119">
        <f>IF(AND(AS459=AS458,AL459=AL458),IF(AL459="TN",IF(AS458=3,IF(D458&lt;'Phan phong'!$I$9,D458+1,1),IF(D458&lt;'Phan phong'!$I$10,D458+1,1)),IF(AS458=3,IF(D458&lt;'Phan phong'!$P$9,D458+1,1),IF(D458&lt;'Phan phong'!$P$10,D458+1,1))),1)</f>
        <v>5</v>
      </c>
      <c r="E459" s="120">
        <v>290457</v>
      </c>
      <c r="F459" s="121" t="s">
        <v>346</v>
      </c>
      <c r="G459" s="150" t="s">
        <v>1306</v>
      </c>
      <c r="H459" s="163" t="s">
        <v>220</v>
      </c>
      <c r="I459" s="142"/>
      <c r="J459" s="142"/>
      <c r="K459" s="124"/>
      <c r="L459" s="124"/>
      <c r="M459" s="124"/>
      <c r="N459" s="124"/>
      <c r="O459" s="124"/>
      <c r="P459" s="124"/>
      <c r="Q459" s="142"/>
      <c r="R459" s="126"/>
      <c r="S459" s="142"/>
      <c r="T459" s="142"/>
      <c r="U459" s="124"/>
      <c r="V459" s="124"/>
      <c r="W459" s="124"/>
      <c r="X459" s="124"/>
      <c r="Y459" s="124"/>
      <c r="Z459" s="124"/>
      <c r="AA459" s="142"/>
      <c r="AB459" s="126"/>
      <c r="AC459" s="127">
        <f t="shared" ref="AC459:AC490" si="66">SUM(I459,K459,M459,O459)</f>
        <v>0</v>
      </c>
      <c r="AD459" s="143" t="s">
        <v>1292</v>
      </c>
      <c r="AE459" s="143" t="s">
        <v>1289</v>
      </c>
      <c r="AF459" s="129"/>
      <c r="AG459" s="129"/>
      <c r="AH459" s="130"/>
      <c r="AI459" s="131">
        <f t="shared" si="65"/>
        <v>16</v>
      </c>
      <c r="AJ459" s="132" t="str">
        <f t="shared" si="58"/>
        <v>TN</v>
      </c>
      <c r="AK459" s="133"/>
      <c r="AL459" s="134" t="str">
        <f t="shared" si="60"/>
        <v>TN</v>
      </c>
      <c r="AM459" s="119">
        <v>584</v>
      </c>
      <c r="AN459" s="135">
        <f t="shared" si="61"/>
        <v>2</v>
      </c>
      <c r="AO459" s="135" t="str">
        <f t="shared" si="62"/>
        <v>126</v>
      </c>
      <c r="AP459" s="135" t="str">
        <f t="shared" si="63"/>
        <v>12</v>
      </c>
      <c r="AQ459" s="135" t="str">
        <f t="shared" si="64"/>
        <v>2</v>
      </c>
      <c r="AR459" s="136"/>
      <c r="AS459" s="156">
        <v>2</v>
      </c>
      <c r="AT459" s="137"/>
      <c r="AU459" s="161"/>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row>
    <row r="460" spans="1:76" s="6" customFormat="1" ht="23.25" customHeight="1" x14ac:dyDescent="0.2">
      <c r="A460" s="43">
        <v>18</v>
      </c>
      <c r="B460" s="44">
        <v>30</v>
      </c>
      <c r="C460" s="14" t="s">
        <v>1300</v>
      </c>
      <c r="D460" s="119">
        <f>IF(AND(AS460=AS459,AL460=AL459),IF(AL460="TN",IF(AS459=3,IF(D459&lt;'Phan phong'!$I$9,D459+1,1),IF(D459&lt;'Phan phong'!$I$10,D459+1,1)),IF(AS459=3,IF(D459&lt;'Phan phong'!$P$9,D459+1,1),IF(D459&lt;'Phan phong'!$P$10,D459+1,1))),1)</f>
        <v>6</v>
      </c>
      <c r="E460" s="138">
        <v>290458</v>
      </c>
      <c r="F460" s="121" t="s">
        <v>346</v>
      </c>
      <c r="G460" s="150" t="s">
        <v>1306</v>
      </c>
      <c r="H460" s="163" t="s">
        <v>116</v>
      </c>
      <c r="I460" s="142"/>
      <c r="J460" s="142"/>
      <c r="K460" s="124"/>
      <c r="L460" s="124"/>
      <c r="M460" s="124"/>
      <c r="N460" s="124"/>
      <c r="O460" s="124"/>
      <c r="P460" s="124"/>
      <c r="Q460" s="142"/>
      <c r="R460" s="126"/>
      <c r="S460" s="142"/>
      <c r="T460" s="142"/>
      <c r="U460" s="124"/>
      <c r="V460" s="124"/>
      <c r="W460" s="124"/>
      <c r="X460" s="124"/>
      <c r="Y460" s="124"/>
      <c r="Z460" s="124"/>
      <c r="AA460" s="142"/>
      <c r="AB460" s="126"/>
      <c r="AC460" s="127">
        <f t="shared" si="66"/>
        <v>0</v>
      </c>
      <c r="AD460" s="143" t="s">
        <v>1288</v>
      </c>
      <c r="AE460" s="143" t="s">
        <v>1293</v>
      </c>
      <c r="AF460" s="129"/>
      <c r="AG460" s="129"/>
      <c r="AH460" s="129" t="s">
        <v>1505</v>
      </c>
      <c r="AI460" s="131">
        <f t="shared" si="65"/>
        <v>16</v>
      </c>
      <c r="AJ460" s="132" t="str">
        <f t="shared" si="58"/>
        <v>TN</v>
      </c>
      <c r="AK460" s="133"/>
      <c r="AL460" s="134" t="str">
        <f t="shared" si="60"/>
        <v>TN</v>
      </c>
      <c r="AM460" s="119">
        <v>620</v>
      </c>
      <c r="AN460" s="135">
        <f t="shared" si="61"/>
        <v>2</v>
      </c>
      <c r="AO460" s="135" t="str">
        <f t="shared" si="62"/>
        <v>127</v>
      </c>
      <c r="AP460" s="135" t="str">
        <f t="shared" si="63"/>
        <v>12</v>
      </c>
      <c r="AQ460" s="135" t="str">
        <f t="shared" si="64"/>
        <v>2</v>
      </c>
      <c r="AR460" s="146"/>
      <c r="AS460" s="156">
        <v>2</v>
      </c>
      <c r="AT460" s="145"/>
      <c r="AU460" s="162"/>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row>
    <row r="461" spans="1:76" s="6" customFormat="1" ht="23.25" customHeight="1" x14ac:dyDescent="0.25">
      <c r="A461" s="43">
        <v>20</v>
      </c>
      <c r="B461" s="44">
        <v>25</v>
      </c>
      <c r="C461" s="14" t="s">
        <v>1300</v>
      </c>
      <c r="D461" s="119">
        <f>IF(AND(AS461=AS460,AL461=AL460),IF(AL461="TN",IF(AS460=3,IF(D460&lt;'Phan phong'!$I$9,D460+1,1),IF(D460&lt;'Phan phong'!$I$10,D460+1,1)),IF(AS460=3,IF(D460&lt;'Phan phong'!$P$9,D460+1,1),IF(D460&lt;'Phan phong'!$P$10,D460+1,1))),1)</f>
        <v>7</v>
      </c>
      <c r="E461" s="120">
        <v>290459</v>
      </c>
      <c r="F461" s="121" t="s">
        <v>344</v>
      </c>
      <c r="G461" s="150" t="s">
        <v>586</v>
      </c>
      <c r="H461" s="163" t="s">
        <v>99</v>
      </c>
      <c r="I461" s="124"/>
      <c r="J461" s="124"/>
      <c r="K461" s="124"/>
      <c r="L461" s="124"/>
      <c r="M461" s="124"/>
      <c r="N461" s="124"/>
      <c r="O461" s="124"/>
      <c r="P461" s="124"/>
      <c r="Q461" s="142"/>
      <c r="R461" s="126"/>
      <c r="S461" s="124"/>
      <c r="T461" s="124"/>
      <c r="U461" s="124"/>
      <c r="V461" s="124"/>
      <c r="W461" s="124"/>
      <c r="X461" s="124"/>
      <c r="Y461" s="124"/>
      <c r="Z461" s="124"/>
      <c r="AA461" s="142"/>
      <c r="AB461" s="126"/>
      <c r="AC461" s="127">
        <f t="shared" si="66"/>
        <v>0</v>
      </c>
      <c r="AD461" s="143" t="s">
        <v>1292</v>
      </c>
      <c r="AE461" s="143" t="s">
        <v>1293</v>
      </c>
      <c r="AF461" s="129"/>
      <c r="AG461" s="129"/>
      <c r="AH461" s="130"/>
      <c r="AI461" s="131">
        <f t="shared" si="65"/>
        <v>16</v>
      </c>
      <c r="AJ461" s="132" t="str">
        <f t="shared" si="58"/>
        <v>TN</v>
      </c>
      <c r="AK461" s="133"/>
      <c r="AL461" s="134" t="str">
        <f t="shared" si="60"/>
        <v>TN</v>
      </c>
      <c r="AM461" s="119">
        <v>585</v>
      </c>
      <c r="AN461" s="135">
        <f t="shared" si="61"/>
        <v>2</v>
      </c>
      <c r="AO461" s="135" t="str">
        <f t="shared" si="62"/>
        <v>126</v>
      </c>
      <c r="AP461" s="135" t="str">
        <f t="shared" si="63"/>
        <v>12</v>
      </c>
      <c r="AQ461" s="135" t="str">
        <f t="shared" si="64"/>
        <v>2</v>
      </c>
      <c r="AR461" s="136"/>
      <c r="AS461" s="156">
        <v>2</v>
      </c>
      <c r="AT461" s="162"/>
      <c r="AU461" s="161"/>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row>
    <row r="462" spans="1:76" s="6" customFormat="1" ht="23.25" customHeight="1" x14ac:dyDescent="0.2">
      <c r="A462" s="43">
        <v>22</v>
      </c>
      <c r="B462" s="44">
        <v>35</v>
      </c>
      <c r="C462" s="14" t="s">
        <v>1300</v>
      </c>
      <c r="D462" s="119">
        <f>IF(AND(AS462=AS461,AL462=AL461),IF(AL462="TN",IF(AS461=3,IF(D461&lt;'Phan phong'!$I$9,D461+1,1),IF(D461&lt;'Phan phong'!$I$10,D461+1,1)),IF(AS461=3,IF(D461&lt;'Phan phong'!$P$9,D461+1,1),IF(D461&lt;'Phan phong'!$P$10,D461+1,1))),1)</f>
        <v>8</v>
      </c>
      <c r="E462" s="138">
        <v>290460</v>
      </c>
      <c r="F462" s="121" t="s">
        <v>424</v>
      </c>
      <c r="G462" s="150" t="s">
        <v>361</v>
      </c>
      <c r="H462" s="163" t="s">
        <v>118</v>
      </c>
      <c r="I462" s="124"/>
      <c r="J462" s="124"/>
      <c r="K462" s="124"/>
      <c r="L462" s="124"/>
      <c r="M462" s="124"/>
      <c r="N462" s="124"/>
      <c r="O462" s="124"/>
      <c r="P462" s="124"/>
      <c r="Q462" s="142"/>
      <c r="R462" s="126"/>
      <c r="S462" s="124"/>
      <c r="T462" s="124"/>
      <c r="U462" s="124"/>
      <c r="V462" s="124"/>
      <c r="W462" s="124"/>
      <c r="X462" s="124"/>
      <c r="Y462" s="124"/>
      <c r="Z462" s="124"/>
      <c r="AA462" s="142"/>
      <c r="AB462" s="126"/>
      <c r="AC462" s="127">
        <f t="shared" si="66"/>
        <v>0</v>
      </c>
      <c r="AD462" s="143" t="s">
        <v>1291</v>
      </c>
      <c r="AE462" s="143" t="s">
        <v>1284</v>
      </c>
      <c r="AF462" s="129"/>
      <c r="AG462" s="129"/>
      <c r="AH462" s="130"/>
      <c r="AI462" s="131">
        <f t="shared" si="65"/>
        <v>16</v>
      </c>
      <c r="AJ462" s="132" t="str">
        <f t="shared" ref="AJ462:AJ525" si="67">LEFT(RIGHT(AE462,3),2)</f>
        <v>TN</v>
      </c>
      <c r="AK462" s="133"/>
      <c r="AL462" s="134" t="str">
        <f t="shared" si="60"/>
        <v>TN</v>
      </c>
      <c r="AM462" s="119">
        <v>659</v>
      </c>
      <c r="AN462" s="135">
        <f t="shared" si="61"/>
        <v>2</v>
      </c>
      <c r="AO462" s="135" t="str">
        <f t="shared" si="62"/>
        <v>128</v>
      </c>
      <c r="AP462" s="135" t="str">
        <f t="shared" si="63"/>
        <v>12</v>
      </c>
      <c r="AQ462" s="135" t="str">
        <f t="shared" si="64"/>
        <v>2</v>
      </c>
      <c r="AR462" s="146"/>
      <c r="AS462" s="156">
        <v>2</v>
      </c>
      <c r="AT462" s="145"/>
      <c r="AU462" s="162"/>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row>
    <row r="463" spans="1:76" s="6" customFormat="1" ht="23.25" customHeight="1" x14ac:dyDescent="0.25">
      <c r="A463" s="43">
        <v>24</v>
      </c>
      <c r="B463" s="44">
        <v>2</v>
      </c>
      <c r="C463" s="14" t="s">
        <v>1300</v>
      </c>
      <c r="D463" s="119">
        <f>IF(AND(AS463=AS462,AL463=AL462),IF(AL463="TN",IF(AS462=3,IF(D462&lt;'Phan phong'!$I$9,D462+1,1),IF(D462&lt;'Phan phong'!$I$10,D462+1,1)),IF(AS462=3,IF(D462&lt;'Phan phong'!$P$9,D462+1,1),IF(D462&lt;'Phan phong'!$P$10,D462+1,1))),1)</f>
        <v>9</v>
      </c>
      <c r="E463" s="120">
        <v>290461</v>
      </c>
      <c r="F463" s="121" t="s">
        <v>409</v>
      </c>
      <c r="G463" s="150" t="s">
        <v>440</v>
      </c>
      <c r="H463" s="163" t="s">
        <v>94</v>
      </c>
      <c r="I463" s="142"/>
      <c r="J463" s="142"/>
      <c r="K463" s="124"/>
      <c r="L463" s="124"/>
      <c r="M463" s="124"/>
      <c r="N463" s="124"/>
      <c r="O463" s="124"/>
      <c r="P463" s="124"/>
      <c r="Q463" s="142"/>
      <c r="R463" s="126"/>
      <c r="S463" s="142"/>
      <c r="T463" s="142"/>
      <c r="U463" s="124"/>
      <c r="V463" s="124"/>
      <c r="W463" s="124"/>
      <c r="X463" s="124"/>
      <c r="Y463" s="124"/>
      <c r="Z463" s="124"/>
      <c r="AA463" s="142"/>
      <c r="AB463" s="126"/>
      <c r="AC463" s="127">
        <f t="shared" si="66"/>
        <v>0</v>
      </c>
      <c r="AD463" s="143" t="s">
        <v>1283</v>
      </c>
      <c r="AE463" s="143" t="s">
        <v>1289</v>
      </c>
      <c r="AF463" s="129"/>
      <c r="AG463" s="129"/>
      <c r="AH463" s="171"/>
      <c r="AI463" s="131">
        <f t="shared" si="65"/>
        <v>16</v>
      </c>
      <c r="AJ463" s="132" t="str">
        <f t="shared" si="67"/>
        <v>TN</v>
      </c>
      <c r="AK463" s="133"/>
      <c r="AL463" s="134" t="str">
        <f t="shared" si="60"/>
        <v>TN</v>
      </c>
      <c r="AM463" s="119">
        <v>407</v>
      </c>
      <c r="AN463" s="135">
        <f t="shared" si="61"/>
        <v>2</v>
      </c>
      <c r="AO463" s="135" t="str">
        <f t="shared" si="62"/>
        <v>121</v>
      </c>
      <c r="AP463" s="135" t="str">
        <f t="shared" si="63"/>
        <v>12</v>
      </c>
      <c r="AQ463" s="135" t="str">
        <f t="shared" si="64"/>
        <v>2</v>
      </c>
      <c r="AR463" s="136"/>
      <c r="AS463" s="156">
        <v>2</v>
      </c>
      <c r="AT463" s="145"/>
      <c r="AU463" s="137"/>
    </row>
    <row r="464" spans="1:76" s="6" customFormat="1" ht="23.25" customHeight="1" x14ac:dyDescent="0.25">
      <c r="A464" s="43">
        <v>24</v>
      </c>
      <c r="B464" s="44">
        <v>16</v>
      </c>
      <c r="C464" s="14" t="s">
        <v>1300</v>
      </c>
      <c r="D464" s="119">
        <f>IF(AND(AS464=AS463,AL464=AL463),IF(AL464="TN",IF(AS463=3,IF(D463&lt;'Phan phong'!$I$9,D463+1,1),IF(D463&lt;'Phan phong'!$I$10,D463+1,1)),IF(AS463=3,IF(D463&lt;'Phan phong'!$P$9,D463+1,1),IF(D463&lt;'Phan phong'!$P$10,D463+1,1))),1)</f>
        <v>10</v>
      </c>
      <c r="E464" s="138">
        <v>290462</v>
      </c>
      <c r="F464" s="121" t="s">
        <v>326</v>
      </c>
      <c r="G464" s="150" t="s">
        <v>337</v>
      </c>
      <c r="H464" s="163" t="s">
        <v>119</v>
      </c>
      <c r="I464" s="142"/>
      <c r="J464" s="142"/>
      <c r="K464" s="124"/>
      <c r="L464" s="124"/>
      <c r="M464" s="124"/>
      <c r="N464" s="124"/>
      <c r="O464" s="124"/>
      <c r="P464" s="124"/>
      <c r="Q464" s="142"/>
      <c r="R464" s="152"/>
      <c r="S464" s="142"/>
      <c r="T464" s="142"/>
      <c r="U464" s="124"/>
      <c r="V464" s="124"/>
      <c r="W464" s="124"/>
      <c r="X464" s="124"/>
      <c r="Y464" s="124"/>
      <c r="Z464" s="124"/>
      <c r="AA464" s="142"/>
      <c r="AB464" s="152"/>
      <c r="AC464" s="127">
        <f t="shared" si="66"/>
        <v>0</v>
      </c>
      <c r="AD464" s="143" t="s">
        <v>1287</v>
      </c>
      <c r="AE464" s="143" t="s">
        <v>1293</v>
      </c>
      <c r="AF464" s="129"/>
      <c r="AG464" s="129"/>
      <c r="AH464" s="130"/>
      <c r="AI464" s="131">
        <f t="shared" si="65"/>
        <v>16</v>
      </c>
      <c r="AJ464" s="132" t="str">
        <f t="shared" si="67"/>
        <v>TN</v>
      </c>
      <c r="AK464" s="133"/>
      <c r="AL464" s="134" t="str">
        <f t="shared" si="60"/>
        <v>TN</v>
      </c>
      <c r="AM464" s="119">
        <v>481</v>
      </c>
      <c r="AN464" s="135">
        <f t="shared" si="61"/>
        <v>2</v>
      </c>
      <c r="AO464" s="135" t="str">
        <f t="shared" si="62"/>
        <v>123</v>
      </c>
      <c r="AP464" s="135" t="str">
        <f t="shared" si="63"/>
        <v>12</v>
      </c>
      <c r="AQ464" s="135" t="str">
        <f t="shared" si="64"/>
        <v>2</v>
      </c>
      <c r="AR464" s="136"/>
      <c r="AS464" s="156">
        <v>2</v>
      </c>
      <c r="AT464" s="161"/>
      <c r="AU464" s="137"/>
    </row>
    <row r="465" spans="1:76" s="6" customFormat="1" ht="23.25" customHeight="1" x14ac:dyDescent="0.2">
      <c r="A465" s="43">
        <v>29</v>
      </c>
      <c r="B465" s="44">
        <v>22</v>
      </c>
      <c r="C465" s="14" t="s">
        <v>1300</v>
      </c>
      <c r="D465" s="119">
        <f>IF(AND(AS465=AS464,AL465=AL464),IF(AL465="TN",IF(AS464=3,IF(D464&lt;'Phan phong'!$I$9,D464+1,1),IF(D464&lt;'Phan phong'!$I$10,D464+1,1)),IF(AS464=3,IF(D464&lt;'Phan phong'!$P$9,D464+1,1),IF(D464&lt;'Phan phong'!$P$10,D464+1,1))),1)</f>
        <v>11</v>
      </c>
      <c r="E465" s="120">
        <v>290463</v>
      </c>
      <c r="F465" s="121" t="s">
        <v>1362</v>
      </c>
      <c r="G465" s="150" t="s">
        <v>383</v>
      </c>
      <c r="H465" s="163" t="s">
        <v>123</v>
      </c>
      <c r="I465" s="142"/>
      <c r="J465" s="142"/>
      <c r="K465" s="124"/>
      <c r="L465" s="124"/>
      <c r="M465" s="124"/>
      <c r="N465" s="124"/>
      <c r="O465" s="124"/>
      <c r="P465" s="124"/>
      <c r="Q465" s="142"/>
      <c r="R465" s="126"/>
      <c r="S465" s="142"/>
      <c r="T465" s="142"/>
      <c r="U465" s="124"/>
      <c r="V465" s="124"/>
      <c r="W465" s="124"/>
      <c r="X465" s="124"/>
      <c r="Y465" s="124"/>
      <c r="Z465" s="124"/>
      <c r="AA465" s="142"/>
      <c r="AB465" s="126"/>
      <c r="AC465" s="127">
        <f t="shared" si="66"/>
        <v>0</v>
      </c>
      <c r="AD465" s="143" t="s">
        <v>1286</v>
      </c>
      <c r="AE465" s="143" t="s">
        <v>1284</v>
      </c>
      <c r="AF465" s="129"/>
      <c r="AG465" s="129"/>
      <c r="AH465" s="171"/>
      <c r="AI465" s="131">
        <f t="shared" si="65"/>
        <v>16</v>
      </c>
      <c r="AJ465" s="132" t="str">
        <f t="shared" si="67"/>
        <v>TN</v>
      </c>
      <c r="AK465" s="133"/>
      <c r="AL465" s="134" t="str">
        <f t="shared" si="60"/>
        <v>TN</v>
      </c>
      <c r="AM465" s="119">
        <v>518</v>
      </c>
      <c r="AN465" s="135">
        <f t="shared" si="61"/>
        <v>2</v>
      </c>
      <c r="AO465" s="135" t="str">
        <f t="shared" si="62"/>
        <v>124</v>
      </c>
      <c r="AP465" s="135" t="str">
        <f t="shared" si="63"/>
        <v>12</v>
      </c>
      <c r="AQ465" s="135" t="str">
        <f t="shared" si="64"/>
        <v>2</v>
      </c>
      <c r="AR465" s="146"/>
      <c r="AS465" s="156">
        <v>2</v>
      </c>
      <c r="AT465" s="145"/>
      <c r="AU465" s="145"/>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row>
    <row r="466" spans="1:76" s="6" customFormat="1" ht="23.25" customHeight="1" x14ac:dyDescent="0.25">
      <c r="A466" s="43">
        <v>22</v>
      </c>
      <c r="B466" s="44">
        <v>35</v>
      </c>
      <c r="C466" s="14" t="s">
        <v>1300</v>
      </c>
      <c r="D466" s="119">
        <f>IF(AND(AS466=AS465,AL466=AL465),IF(AL466="TN",IF(AS465=3,IF(D465&lt;'Phan phong'!$I$9,D465+1,1),IF(D465&lt;'Phan phong'!$I$10,D465+1,1)),IF(AS465=3,IF(D465&lt;'Phan phong'!$P$9,D465+1,1),IF(D465&lt;'Phan phong'!$P$10,D465+1,1))),1)</f>
        <v>12</v>
      </c>
      <c r="E466" s="138">
        <v>290464</v>
      </c>
      <c r="F466" s="121" t="s">
        <v>500</v>
      </c>
      <c r="G466" s="150" t="s">
        <v>383</v>
      </c>
      <c r="H466" s="163" t="s">
        <v>122</v>
      </c>
      <c r="I466" s="142"/>
      <c r="J466" s="142"/>
      <c r="K466" s="124"/>
      <c r="L466" s="124"/>
      <c r="M466" s="124"/>
      <c r="N466" s="124"/>
      <c r="O466" s="124"/>
      <c r="P466" s="124"/>
      <c r="Q466" s="142"/>
      <c r="R466" s="152"/>
      <c r="S466" s="142"/>
      <c r="T466" s="142"/>
      <c r="U466" s="124"/>
      <c r="V466" s="124"/>
      <c r="W466" s="124"/>
      <c r="X466" s="124"/>
      <c r="Y466" s="124"/>
      <c r="Z466" s="124"/>
      <c r="AA466" s="142"/>
      <c r="AB466" s="152"/>
      <c r="AC466" s="127">
        <f t="shared" si="66"/>
        <v>0</v>
      </c>
      <c r="AD466" s="143" t="s">
        <v>1288</v>
      </c>
      <c r="AE466" s="143" t="s">
        <v>1289</v>
      </c>
      <c r="AF466" s="129"/>
      <c r="AG466" s="129"/>
      <c r="AH466" s="171"/>
      <c r="AI466" s="131">
        <f t="shared" si="65"/>
        <v>16</v>
      </c>
      <c r="AJ466" s="132" t="str">
        <f t="shared" si="67"/>
        <v>TN</v>
      </c>
      <c r="AK466" s="154"/>
      <c r="AL466" s="134" t="str">
        <f t="shared" si="60"/>
        <v>TN</v>
      </c>
      <c r="AM466" s="119">
        <v>624</v>
      </c>
      <c r="AN466" s="135">
        <f t="shared" si="61"/>
        <v>2</v>
      </c>
      <c r="AO466" s="135" t="str">
        <f t="shared" si="62"/>
        <v>127</v>
      </c>
      <c r="AP466" s="135" t="str">
        <f t="shared" si="63"/>
        <v>12</v>
      </c>
      <c r="AQ466" s="135" t="str">
        <f t="shared" si="64"/>
        <v>2</v>
      </c>
      <c r="AR466" s="155"/>
      <c r="AS466" s="156">
        <v>2</v>
      </c>
      <c r="AT466" s="156"/>
      <c r="AU466" s="145"/>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row>
    <row r="467" spans="1:76" s="6" customFormat="1" ht="23.25" customHeight="1" x14ac:dyDescent="0.25">
      <c r="A467" s="43">
        <v>23</v>
      </c>
      <c r="B467" s="44">
        <v>31</v>
      </c>
      <c r="C467" s="14" t="s">
        <v>1300</v>
      </c>
      <c r="D467" s="119">
        <f>IF(AND(AS467=AS466,AL467=AL466),IF(AL467="TN",IF(AS466=3,IF(D466&lt;'Phan phong'!$I$9,D466+1,1),IF(D466&lt;'Phan phong'!$I$10,D466+1,1)),IF(AS466=3,IF(D466&lt;'Phan phong'!$P$9,D466+1,1),IF(D466&lt;'Phan phong'!$P$10,D466+1,1))),1)</f>
        <v>13</v>
      </c>
      <c r="E467" s="120">
        <v>290465</v>
      </c>
      <c r="F467" s="121" t="s">
        <v>495</v>
      </c>
      <c r="G467" s="150" t="s">
        <v>383</v>
      </c>
      <c r="H467" s="163" t="s">
        <v>124</v>
      </c>
      <c r="I467" s="124"/>
      <c r="J467" s="124"/>
      <c r="K467" s="124"/>
      <c r="L467" s="124"/>
      <c r="M467" s="124"/>
      <c r="N467" s="124"/>
      <c r="O467" s="124"/>
      <c r="P467" s="124"/>
      <c r="Q467" s="142"/>
      <c r="R467" s="126"/>
      <c r="S467" s="124"/>
      <c r="T467" s="124"/>
      <c r="U467" s="124"/>
      <c r="V467" s="124"/>
      <c r="W467" s="124"/>
      <c r="X467" s="124"/>
      <c r="Y467" s="124"/>
      <c r="Z467" s="124"/>
      <c r="AA467" s="142"/>
      <c r="AB467" s="126"/>
      <c r="AC467" s="127">
        <f t="shared" si="66"/>
        <v>0</v>
      </c>
      <c r="AD467" s="143" t="s">
        <v>1288</v>
      </c>
      <c r="AE467" s="143" t="s">
        <v>1293</v>
      </c>
      <c r="AF467" s="129"/>
      <c r="AG467" s="129"/>
      <c r="AH467" s="130"/>
      <c r="AI467" s="131">
        <f t="shared" si="65"/>
        <v>16</v>
      </c>
      <c r="AJ467" s="132" t="str">
        <f t="shared" si="67"/>
        <v>TN</v>
      </c>
      <c r="AK467" s="133"/>
      <c r="AL467" s="134" t="str">
        <f t="shared" si="60"/>
        <v>TN</v>
      </c>
      <c r="AM467" s="119">
        <v>625</v>
      </c>
      <c r="AN467" s="135">
        <f t="shared" si="61"/>
        <v>2</v>
      </c>
      <c r="AO467" s="135" t="str">
        <f t="shared" si="62"/>
        <v>127</v>
      </c>
      <c r="AP467" s="135" t="str">
        <f t="shared" si="63"/>
        <v>12</v>
      </c>
      <c r="AQ467" s="135" t="str">
        <f t="shared" si="64"/>
        <v>2</v>
      </c>
      <c r="AR467" s="136"/>
      <c r="AS467" s="156">
        <v>2</v>
      </c>
      <c r="AT467" s="137"/>
      <c r="AU467" s="161"/>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row>
    <row r="468" spans="1:76" s="6" customFormat="1" ht="23.25" customHeight="1" x14ac:dyDescent="0.25">
      <c r="A468" s="43">
        <v>31</v>
      </c>
      <c r="B468" s="44">
        <v>21</v>
      </c>
      <c r="C468" s="14" t="s">
        <v>1300</v>
      </c>
      <c r="D468" s="119">
        <f>IF(AND(AS468=AS467,AL468=AL467),IF(AL468="TN",IF(AS467=3,IF(D467&lt;'Phan phong'!$I$9,D467+1,1),IF(D467&lt;'Phan phong'!$I$10,D467+1,1)),IF(AS467=3,IF(D467&lt;'Phan phong'!$P$9,D467+1,1),IF(D467&lt;'Phan phong'!$P$10,D467+1,1))),1)</f>
        <v>14</v>
      </c>
      <c r="E468" s="138">
        <v>290466</v>
      </c>
      <c r="F468" s="121" t="s">
        <v>1407</v>
      </c>
      <c r="G468" s="150" t="s">
        <v>325</v>
      </c>
      <c r="H468" s="163" t="s">
        <v>100</v>
      </c>
      <c r="I468" s="142"/>
      <c r="J468" s="142"/>
      <c r="K468" s="124"/>
      <c r="L468" s="124"/>
      <c r="M468" s="124"/>
      <c r="N468" s="124"/>
      <c r="O468" s="124"/>
      <c r="P468" s="124"/>
      <c r="Q468" s="142"/>
      <c r="R468" s="126"/>
      <c r="S468" s="142"/>
      <c r="T468" s="142"/>
      <c r="U468" s="124"/>
      <c r="V468" s="124"/>
      <c r="W468" s="124"/>
      <c r="X468" s="124"/>
      <c r="Y468" s="124"/>
      <c r="Z468" s="124"/>
      <c r="AA468" s="142"/>
      <c r="AB468" s="126"/>
      <c r="AC468" s="127">
        <f t="shared" si="66"/>
        <v>0</v>
      </c>
      <c r="AD468" s="143" t="s">
        <v>1290</v>
      </c>
      <c r="AE468" s="143" t="s">
        <v>1293</v>
      </c>
      <c r="AF468" s="129"/>
      <c r="AG468" s="129"/>
      <c r="AH468" s="171"/>
      <c r="AI468" s="131">
        <f t="shared" si="65"/>
        <v>16</v>
      </c>
      <c r="AJ468" s="132" t="str">
        <f t="shared" si="67"/>
        <v>TN</v>
      </c>
      <c r="AK468" s="133"/>
      <c r="AL468" s="134" t="str">
        <f t="shared" si="60"/>
        <v>TN</v>
      </c>
      <c r="AM468" s="119">
        <v>557</v>
      </c>
      <c r="AN468" s="135">
        <f t="shared" si="61"/>
        <v>2</v>
      </c>
      <c r="AO468" s="135" t="str">
        <f t="shared" si="62"/>
        <v>125</v>
      </c>
      <c r="AP468" s="135" t="str">
        <f t="shared" si="63"/>
        <v>12</v>
      </c>
      <c r="AQ468" s="135" t="str">
        <f t="shared" si="64"/>
        <v>2</v>
      </c>
      <c r="AR468" s="136"/>
      <c r="AS468" s="156">
        <v>2</v>
      </c>
      <c r="AT468" s="145"/>
      <c r="AU468" s="145"/>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row>
    <row r="469" spans="1:76" s="6" customFormat="1" ht="23.25" customHeight="1" x14ac:dyDescent="0.25">
      <c r="A469" s="43">
        <v>21</v>
      </c>
      <c r="B469" s="44">
        <v>38</v>
      </c>
      <c r="C469" s="14" t="s">
        <v>1300</v>
      </c>
      <c r="D469" s="119">
        <f>IF(AND(AS469=AS468,AL469=AL468),IF(AL469="TN",IF(AS468=3,IF(D468&lt;'Phan phong'!$I$9,D468+1,1),IF(D468&lt;'Phan phong'!$I$10,D468+1,1)),IF(AS468=3,IF(D468&lt;'Phan phong'!$P$9,D468+1,1),IF(D468&lt;'Phan phong'!$P$10,D468+1,1))),1)</f>
        <v>15</v>
      </c>
      <c r="E469" s="120">
        <v>290467</v>
      </c>
      <c r="F469" s="121" t="s">
        <v>1363</v>
      </c>
      <c r="G469" s="150" t="s">
        <v>325</v>
      </c>
      <c r="H469" s="163" t="s">
        <v>121</v>
      </c>
      <c r="I469" s="142"/>
      <c r="J469" s="142"/>
      <c r="K469" s="124"/>
      <c r="L469" s="124"/>
      <c r="M469" s="124"/>
      <c r="N469" s="124"/>
      <c r="O469" s="124"/>
      <c r="P469" s="124"/>
      <c r="Q469" s="142"/>
      <c r="R469" s="126"/>
      <c r="S469" s="142"/>
      <c r="T469" s="142"/>
      <c r="U469" s="124"/>
      <c r="V469" s="124"/>
      <c r="W469" s="124"/>
      <c r="X469" s="124"/>
      <c r="Y469" s="124"/>
      <c r="Z469" s="124"/>
      <c r="AA469" s="142"/>
      <c r="AB469" s="126"/>
      <c r="AC469" s="127">
        <f t="shared" si="66"/>
        <v>0</v>
      </c>
      <c r="AD469" s="143" t="s">
        <v>1558</v>
      </c>
      <c r="AE469" s="143" t="s">
        <v>1284</v>
      </c>
      <c r="AF469" s="129"/>
      <c r="AG469" s="129"/>
      <c r="AH469" s="144" t="s">
        <v>1507</v>
      </c>
      <c r="AI469" s="131">
        <f t="shared" si="65"/>
        <v>16</v>
      </c>
      <c r="AJ469" s="132" t="str">
        <f t="shared" si="67"/>
        <v>TN</v>
      </c>
      <c r="AK469" s="133"/>
      <c r="AL469" s="134" t="str">
        <f t="shared" si="60"/>
        <v>TN</v>
      </c>
      <c r="AM469" s="119">
        <v>692</v>
      </c>
      <c r="AN469" s="135">
        <f t="shared" si="61"/>
        <v>2</v>
      </c>
      <c r="AO469" s="135" t="str">
        <f t="shared" si="62"/>
        <v>129</v>
      </c>
      <c r="AP469" s="135" t="str">
        <f t="shared" si="63"/>
        <v>12</v>
      </c>
      <c r="AQ469" s="135" t="str">
        <f t="shared" si="64"/>
        <v>2</v>
      </c>
      <c r="AR469" s="136"/>
      <c r="AS469" s="156">
        <v>2</v>
      </c>
      <c r="AT469" s="145"/>
      <c r="AU469" s="145"/>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row>
    <row r="470" spans="1:76" s="6" customFormat="1" ht="23.25" customHeight="1" x14ac:dyDescent="0.2">
      <c r="A470" s="43">
        <v>26</v>
      </c>
      <c r="B470" s="44">
        <v>38</v>
      </c>
      <c r="C470" s="14" t="s">
        <v>1300</v>
      </c>
      <c r="D470" s="119">
        <f>IF(AND(AS470=AS469,AL470=AL469),IF(AL470="TN",IF(AS469=3,IF(D469&lt;'Phan phong'!$I$9,D469+1,1),IF(D469&lt;'Phan phong'!$I$10,D469+1,1)),IF(AS469=3,IF(D469&lt;'Phan phong'!$P$9,D469+1,1),IF(D469&lt;'Phan phong'!$P$10,D469+1,1))),1)</f>
        <v>16</v>
      </c>
      <c r="E470" s="138">
        <v>290468</v>
      </c>
      <c r="F470" s="121" t="s">
        <v>419</v>
      </c>
      <c r="G470" s="150" t="s">
        <v>456</v>
      </c>
      <c r="H470" s="163" t="s">
        <v>126</v>
      </c>
      <c r="I470" s="142"/>
      <c r="J470" s="142"/>
      <c r="K470" s="124"/>
      <c r="L470" s="124"/>
      <c r="M470" s="124"/>
      <c r="N470" s="124"/>
      <c r="O470" s="124"/>
      <c r="P470" s="124"/>
      <c r="Q470" s="142"/>
      <c r="R470" s="126"/>
      <c r="S470" s="142"/>
      <c r="T470" s="142"/>
      <c r="U470" s="124"/>
      <c r="V470" s="124"/>
      <c r="W470" s="124"/>
      <c r="X470" s="124"/>
      <c r="Y470" s="124"/>
      <c r="Z470" s="124"/>
      <c r="AA470" s="142"/>
      <c r="AB470" s="126"/>
      <c r="AC470" s="127">
        <f t="shared" si="66"/>
        <v>0</v>
      </c>
      <c r="AD470" s="143" t="s">
        <v>1291</v>
      </c>
      <c r="AE470" s="143" t="s">
        <v>1289</v>
      </c>
      <c r="AF470" s="129"/>
      <c r="AG470" s="129"/>
      <c r="AH470" s="130"/>
      <c r="AI470" s="131">
        <f t="shared" si="65"/>
        <v>16</v>
      </c>
      <c r="AJ470" s="132" t="str">
        <f t="shared" si="67"/>
        <v>TN</v>
      </c>
      <c r="AK470" s="133"/>
      <c r="AL470" s="134" t="str">
        <f t="shared" si="60"/>
        <v>TN</v>
      </c>
      <c r="AM470" s="119">
        <v>663</v>
      </c>
      <c r="AN470" s="135">
        <f t="shared" si="61"/>
        <v>2</v>
      </c>
      <c r="AO470" s="135" t="str">
        <f t="shared" si="62"/>
        <v>128</v>
      </c>
      <c r="AP470" s="135" t="str">
        <f t="shared" si="63"/>
        <v>12</v>
      </c>
      <c r="AQ470" s="135" t="str">
        <f t="shared" si="64"/>
        <v>2</v>
      </c>
      <c r="AR470" s="146"/>
      <c r="AS470" s="156">
        <v>2</v>
      </c>
      <c r="AT470" s="145"/>
      <c r="AU470" s="137"/>
    </row>
    <row r="471" spans="1:76" s="6" customFormat="1" ht="23.25" customHeight="1" x14ac:dyDescent="0.25">
      <c r="A471" s="43">
        <v>28</v>
      </c>
      <c r="B471" s="44">
        <v>3</v>
      </c>
      <c r="C471" s="14" t="s">
        <v>1300</v>
      </c>
      <c r="D471" s="119">
        <f>IF(AND(AS471=AS470,AL471=AL470),IF(AL471="TN",IF(AS470=3,IF(D470&lt;'Phan phong'!$I$9,D470+1,1),IF(D470&lt;'Phan phong'!$I$10,D470+1,1)),IF(AS470=3,IF(D470&lt;'Phan phong'!$P$9,D470+1,1),IF(D470&lt;'Phan phong'!$P$10,D470+1,1))),1)</f>
        <v>17</v>
      </c>
      <c r="E471" s="120">
        <v>290469</v>
      </c>
      <c r="F471" s="121" t="s">
        <v>346</v>
      </c>
      <c r="G471" s="150" t="s">
        <v>1303</v>
      </c>
      <c r="H471" s="163" t="s">
        <v>127</v>
      </c>
      <c r="I471" s="142"/>
      <c r="J471" s="142"/>
      <c r="K471" s="124"/>
      <c r="L471" s="124"/>
      <c r="M471" s="124"/>
      <c r="N471" s="124"/>
      <c r="O471" s="124"/>
      <c r="P471" s="124"/>
      <c r="Q471" s="142"/>
      <c r="R471" s="152"/>
      <c r="S471" s="142"/>
      <c r="T471" s="142"/>
      <c r="U471" s="124"/>
      <c r="V471" s="124"/>
      <c r="W471" s="124"/>
      <c r="X471" s="124"/>
      <c r="Y471" s="124"/>
      <c r="Z471" s="124"/>
      <c r="AA471" s="142"/>
      <c r="AB471" s="152"/>
      <c r="AC471" s="127">
        <f t="shared" si="66"/>
        <v>0</v>
      </c>
      <c r="AD471" s="143" t="s">
        <v>1283</v>
      </c>
      <c r="AE471" s="143" t="s">
        <v>1284</v>
      </c>
      <c r="AF471" s="129"/>
      <c r="AG471" s="129"/>
      <c r="AH471" s="171"/>
      <c r="AI471" s="131">
        <f t="shared" si="65"/>
        <v>16</v>
      </c>
      <c r="AJ471" s="132" t="str">
        <f t="shared" si="67"/>
        <v>TN</v>
      </c>
      <c r="AK471" s="154"/>
      <c r="AL471" s="134" t="str">
        <f t="shared" si="60"/>
        <v>TN</v>
      </c>
      <c r="AM471" s="119">
        <v>411</v>
      </c>
      <c r="AN471" s="135">
        <f t="shared" si="61"/>
        <v>2</v>
      </c>
      <c r="AO471" s="135" t="str">
        <f t="shared" si="62"/>
        <v>121</v>
      </c>
      <c r="AP471" s="135" t="str">
        <f t="shared" si="63"/>
        <v>12</v>
      </c>
      <c r="AQ471" s="135" t="str">
        <f t="shared" si="64"/>
        <v>2</v>
      </c>
      <c r="AR471" s="155"/>
      <c r="AS471" s="156">
        <v>2</v>
      </c>
      <c r="AT471" s="156"/>
      <c r="AU471" s="145"/>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row>
    <row r="472" spans="1:76" s="6" customFormat="1" ht="23.25" customHeight="1" x14ac:dyDescent="0.2">
      <c r="A472" s="43">
        <v>24</v>
      </c>
      <c r="B472" s="44">
        <v>9</v>
      </c>
      <c r="C472" s="14" t="s">
        <v>1300</v>
      </c>
      <c r="D472" s="119">
        <f>IF(AND(AS472=AS471,AL472=AL471),IF(AL472="TN",IF(AS471=3,IF(D471&lt;'Phan phong'!$I$9,D471+1,1),IF(D471&lt;'Phan phong'!$I$10,D471+1,1)),IF(AS471=3,IF(D471&lt;'Phan phong'!$P$9,D471+1,1),IF(D471&lt;'Phan phong'!$P$10,D471+1,1))),1)</f>
        <v>18</v>
      </c>
      <c r="E472" s="138">
        <v>290470</v>
      </c>
      <c r="F472" s="121" t="s">
        <v>1352</v>
      </c>
      <c r="G472" s="150" t="s">
        <v>525</v>
      </c>
      <c r="H472" s="163" t="s">
        <v>88</v>
      </c>
      <c r="I472" s="124"/>
      <c r="J472" s="124"/>
      <c r="K472" s="124"/>
      <c r="L472" s="124"/>
      <c r="M472" s="124"/>
      <c r="N472" s="124"/>
      <c r="O472" s="124"/>
      <c r="P472" s="124"/>
      <c r="Q472" s="142"/>
      <c r="R472" s="126"/>
      <c r="S472" s="124"/>
      <c r="T472" s="124"/>
      <c r="U472" s="124"/>
      <c r="V472" s="124"/>
      <c r="W472" s="124"/>
      <c r="X472" s="124"/>
      <c r="Y472" s="124"/>
      <c r="Z472" s="124"/>
      <c r="AA472" s="142"/>
      <c r="AB472" s="126"/>
      <c r="AC472" s="127">
        <f t="shared" si="66"/>
        <v>0</v>
      </c>
      <c r="AD472" s="143" t="s">
        <v>1285</v>
      </c>
      <c r="AE472" s="143" t="s">
        <v>1284</v>
      </c>
      <c r="AF472" s="129"/>
      <c r="AG472" s="129"/>
      <c r="AH472" s="130"/>
      <c r="AI472" s="131">
        <f t="shared" si="65"/>
        <v>16</v>
      </c>
      <c r="AJ472" s="132" t="str">
        <f t="shared" si="67"/>
        <v>TN</v>
      </c>
      <c r="AK472" s="133"/>
      <c r="AL472" s="134" t="str">
        <f t="shared" si="60"/>
        <v>TN</v>
      </c>
      <c r="AM472" s="119">
        <v>444</v>
      </c>
      <c r="AN472" s="135">
        <f t="shared" si="61"/>
        <v>2</v>
      </c>
      <c r="AO472" s="135" t="str">
        <f t="shared" si="62"/>
        <v>122</v>
      </c>
      <c r="AP472" s="135" t="str">
        <f t="shared" si="63"/>
        <v>12</v>
      </c>
      <c r="AQ472" s="135" t="str">
        <f t="shared" si="64"/>
        <v>2</v>
      </c>
      <c r="AR472" s="146"/>
      <c r="AS472" s="156">
        <v>2</v>
      </c>
      <c r="AT472" s="145"/>
      <c r="AU472" s="137"/>
    </row>
    <row r="473" spans="1:76" s="6" customFormat="1" ht="23.25" customHeight="1" x14ac:dyDescent="0.2">
      <c r="A473" s="43">
        <v>26</v>
      </c>
      <c r="B473" s="44">
        <v>12</v>
      </c>
      <c r="C473" s="14" t="s">
        <v>1300</v>
      </c>
      <c r="D473" s="119">
        <f>IF(AND(AS473=AS472,AL473=AL472),IF(AL473="TN",IF(AS472=3,IF(D472&lt;'Phan phong'!$I$9,D472+1,1),IF(D472&lt;'Phan phong'!$I$10,D472+1,1)),IF(AS472=3,IF(D472&lt;'Phan phong'!$P$9,D472+1,1),IF(D472&lt;'Phan phong'!$P$10,D472+1,1))),1)</f>
        <v>19</v>
      </c>
      <c r="E473" s="120">
        <v>290471</v>
      </c>
      <c r="F473" s="121" t="s">
        <v>342</v>
      </c>
      <c r="G473" s="150" t="s">
        <v>655</v>
      </c>
      <c r="H473" s="163" t="s">
        <v>131</v>
      </c>
      <c r="I473" s="142"/>
      <c r="J473" s="142"/>
      <c r="K473" s="124"/>
      <c r="L473" s="124"/>
      <c r="M473" s="124"/>
      <c r="N473" s="124"/>
      <c r="O473" s="124"/>
      <c r="P473" s="124"/>
      <c r="Q473" s="142"/>
      <c r="R473" s="152"/>
      <c r="S473" s="142"/>
      <c r="T473" s="142"/>
      <c r="U473" s="124"/>
      <c r="V473" s="124"/>
      <c r="W473" s="124"/>
      <c r="X473" s="124"/>
      <c r="Y473" s="124"/>
      <c r="Z473" s="124"/>
      <c r="AA473" s="142"/>
      <c r="AB473" s="152"/>
      <c r="AC473" s="127">
        <f t="shared" si="66"/>
        <v>0</v>
      </c>
      <c r="AD473" s="143" t="s">
        <v>1287</v>
      </c>
      <c r="AE473" s="143" t="s">
        <v>1289</v>
      </c>
      <c r="AF473" s="129"/>
      <c r="AG473" s="129"/>
      <c r="AH473" s="171"/>
      <c r="AI473" s="131">
        <f t="shared" si="65"/>
        <v>16</v>
      </c>
      <c r="AJ473" s="132" t="str">
        <f t="shared" si="67"/>
        <v>TN</v>
      </c>
      <c r="AK473" s="133"/>
      <c r="AL473" s="134" t="str">
        <f t="shared" si="60"/>
        <v>TN</v>
      </c>
      <c r="AM473" s="119">
        <v>483</v>
      </c>
      <c r="AN473" s="135">
        <f t="shared" si="61"/>
        <v>2</v>
      </c>
      <c r="AO473" s="135" t="str">
        <f t="shared" si="62"/>
        <v>123</v>
      </c>
      <c r="AP473" s="135" t="str">
        <f t="shared" si="63"/>
        <v>12</v>
      </c>
      <c r="AQ473" s="135" t="str">
        <f t="shared" si="64"/>
        <v>2</v>
      </c>
      <c r="AR473" s="146"/>
      <c r="AS473" s="156">
        <v>2</v>
      </c>
      <c r="AT473" s="170"/>
      <c r="AU473" s="137"/>
    </row>
    <row r="474" spans="1:76" s="6" customFormat="1" ht="23.25" customHeight="1" x14ac:dyDescent="0.25">
      <c r="A474" s="43">
        <v>25</v>
      </c>
      <c r="B474" s="44">
        <v>39</v>
      </c>
      <c r="C474" s="14" t="s">
        <v>1300</v>
      </c>
      <c r="D474" s="119">
        <f>IF(AND(AS474=AS473,AL474=AL473),IF(AL474="TN",IF(AS473=3,IF(D473&lt;'Phan phong'!$I$9,D473+1,1),IF(D473&lt;'Phan phong'!$I$10,D473+1,1)),IF(AS473=3,IF(D473&lt;'Phan phong'!$P$9,D473+1,1),IF(D473&lt;'Phan phong'!$P$10,D473+1,1))),1)</f>
        <v>20</v>
      </c>
      <c r="E474" s="138">
        <v>290472</v>
      </c>
      <c r="F474" s="121" t="s">
        <v>447</v>
      </c>
      <c r="G474" s="150" t="s">
        <v>433</v>
      </c>
      <c r="H474" s="163" t="s">
        <v>132</v>
      </c>
      <c r="I474" s="124"/>
      <c r="J474" s="124"/>
      <c r="K474" s="124"/>
      <c r="L474" s="124"/>
      <c r="M474" s="124"/>
      <c r="N474" s="124"/>
      <c r="O474" s="124"/>
      <c r="P474" s="124"/>
      <c r="Q474" s="142"/>
      <c r="R474" s="152"/>
      <c r="S474" s="124"/>
      <c r="T474" s="124"/>
      <c r="U474" s="124"/>
      <c r="V474" s="124"/>
      <c r="W474" s="124"/>
      <c r="X474" s="124"/>
      <c r="Y474" s="124"/>
      <c r="Z474" s="124"/>
      <c r="AA474" s="142"/>
      <c r="AB474" s="152"/>
      <c r="AC474" s="127">
        <f t="shared" si="66"/>
        <v>0</v>
      </c>
      <c r="AD474" s="143" t="s">
        <v>1558</v>
      </c>
      <c r="AE474" s="143" t="s">
        <v>1284</v>
      </c>
      <c r="AF474" s="129"/>
      <c r="AG474" s="129"/>
      <c r="AH474" s="130"/>
      <c r="AI474" s="131">
        <f t="shared" si="65"/>
        <v>16</v>
      </c>
      <c r="AJ474" s="132" t="str">
        <f t="shared" si="67"/>
        <v>TN</v>
      </c>
      <c r="AK474" s="133"/>
      <c r="AL474" s="134" t="str">
        <f t="shared" si="60"/>
        <v>TN</v>
      </c>
      <c r="AM474" s="119">
        <v>696</v>
      </c>
      <c r="AN474" s="135">
        <f t="shared" si="61"/>
        <v>2</v>
      </c>
      <c r="AO474" s="135" t="str">
        <f t="shared" si="62"/>
        <v>129</v>
      </c>
      <c r="AP474" s="135" t="str">
        <f t="shared" si="63"/>
        <v>12</v>
      </c>
      <c r="AQ474" s="135" t="str">
        <f t="shared" si="64"/>
        <v>2</v>
      </c>
      <c r="AR474" s="136"/>
      <c r="AS474" s="156">
        <v>2</v>
      </c>
      <c r="AT474" s="161"/>
      <c r="AU474" s="137"/>
    </row>
    <row r="475" spans="1:76" s="6" customFormat="1" ht="23.25" customHeight="1" x14ac:dyDescent="0.2">
      <c r="A475" s="43">
        <v>27</v>
      </c>
      <c r="B475" s="44">
        <v>38</v>
      </c>
      <c r="C475" s="14" t="s">
        <v>1300</v>
      </c>
      <c r="D475" s="119">
        <f>IF(AND(AS475=AS474,AL475=AL474),IF(AL475="TN",IF(AS474=3,IF(D474&lt;'Phan phong'!$I$9,D474+1,1),IF(D474&lt;'Phan phong'!$I$10,D474+1,1)),IF(AS474=3,IF(D474&lt;'Phan phong'!$P$9,D474+1,1),IF(D474&lt;'Phan phong'!$P$10,D474+1,1))),1)</f>
        <v>21</v>
      </c>
      <c r="E475" s="120">
        <v>290473</v>
      </c>
      <c r="F475" s="121" t="s">
        <v>330</v>
      </c>
      <c r="G475" s="150" t="s">
        <v>433</v>
      </c>
      <c r="H475" s="163" t="s">
        <v>133</v>
      </c>
      <c r="I475" s="142"/>
      <c r="J475" s="142"/>
      <c r="K475" s="124"/>
      <c r="L475" s="124"/>
      <c r="M475" s="124"/>
      <c r="N475" s="124"/>
      <c r="O475" s="124"/>
      <c r="P475" s="124"/>
      <c r="Q475" s="142"/>
      <c r="R475" s="126"/>
      <c r="S475" s="142"/>
      <c r="T475" s="142"/>
      <c r="U475" s="124"/>
      <c r="V475" s="124"/>
      <c r="W475" s="124"/>
      <c r="X475" s="124"/>
      <c r="Y475" s="124"/>
      <c r="Z475" s="124"/>
      <c r="AA475" s="142"/>
      <c r="AB475" s="126"/>
      <c r="AC475" s="127">
        <f t="shared" si="66"/>
        <v>0</v>
      </c>
      <c r="AD475" s="143" t="s">
        <v>1291</v>
      </c>
      <c r="AE475" s="143" t="s">
        <v>1293</v>
      </c>
      <c r="AF475" s="129"/>
      <c r="AG475" s="129"/>
      <c r="AH475" s="171"/>
      <c r="AI475" s="131">
        <f t="shared" si="65"/>
        <v>16</v>
      </c>
      <c r="AJ475" s="132" t="str">
        <f t="shared" si="67"/>
        <v>TN</v>
      </c>
      <c r="AK475" s="133"/>
      <c r="AL475" s="134" t="str">
        <f t="shared" si="60"/>
        <v>TN</v>
      </c>
      <c r="AM475" s="119">
        <v>664</v>
      </c>
      <c r="AN475" s="135">
        <f t="shared" si="61"/>
        <v>2</v>
      </c>
      <c r="AO475" s="135" t="str">
        <f t="shared" si="62"/>
        <v>128</v>
      </c>
      <c r="AP475" s="135" t="str">
        <f t="shared" si="63"/>
        <v>12</v>
      </c>
      <c r="AQ475" s="135" t="str">
        <f t="shared" si="64"/>
        <v>2</v>
      </c>
      <c r="AR475" s="160"/>
      <c r="AS475" s="156">
        <v>2</v>
      </c>
      <c r="AT475" s="137"/>
      <c r="AU475" s="137"/>
    </row>
    <row r="476" spans="1:76" s="6" customFormat="1" ht="23.25" customHeight="1" x14ac:dyDescent="0.25">
      <c r="A476" s="43">
        <v>25</v>
      </c>
      <c r="B476" s="44">
        <v>32</v>
      </c>
      <c r="C476" s="14" t="s">
        <v>1300</v>
      </c>
      <c r="D476" s="119">
        <f>IF(AND(AS476=AS475,AL476=AL475),IF(AL476="TN",IF(AS475=3,IF(D475&lt;'Phan phong'!$I$9,D475+1,1),IF(D475&lt;'Phan phong'!$I$10,D475+1,1)),IF(AS475=3,IF(D475&lt;'Phan phong'!$P$9,D475+1,1),IF(D475&lt;'Phan phong'!$P$10,D475+1,1))),1)</f>
        <v>22</v>
      </c>
      <c r="E476" s="138">
        <v>290474</v>
      </c>
      <c r="F476" s="121" t="s">
        <v>1376</v>
      </c>
      <c r="G476" s="150" t="s">
        <v>499</v>
      </c>
      <c r="H476" s="163" t="s">
        <v>53</v>
      </c>
      <c r="I476" s="142"/>
      <c r="J476" s="142"/>
      <c r="K476" s="124"/>
      <c r="L476" s="124"/>
      <c r="M476" s="124"/>
      <c r="N476" s="124"/>
      <c r="O476" s="124"/>
      <c r="P476" s="124"/>
      <c r="Q476" s="142"/>
      <c r="R476" s="126"/>
      <c r="S476" s="142"/>
      <c r="T476" s="142"/>
      <c r="U476" s="124"/>
      <c r="V476" s="124"/>
      <c r="W476" s="124"/>
      <c r="X476" s="124"/>
      <c r="Y476" s="124"/>
      <c r="Z476" s="124"/>
      <c r="AA476" s="142"/>
      <c r="AB476" s="126"/>
      <c r="AC476" s="127">
        <f t="shared" si="66"/>
        <v>0</v>
      </c>
      <c r="AD476" s="143" t="s">
        <v>1288</v>
      </c>
      <c r="AE476" s="143" t="s">
        <v>1293</v>
      </c>
      <c r="AF476" s="129"/>
      <c r="AG476" s="129"/>
      <c r="AH476" s="171"/>
      <c r="AI476" s="131">
        <f t="shared" si="65"/>
        <v>16</v>
      </c>
      <c r="AJ476" s="132" t="str">
        <f t="shared" si="67"/>
        <v>TN</v>
      </c>
      <c r="AK476" s="133"/>
      <c r="AL476" s="134" t="str">
        <f t="shared" si="60"/>
        <v>TN</v>
      </c>
      <c r="AM476" s="119">
        <v>627</v>
      </c>
      <c r="AN476" s="135">
        <f t="shared" si="61"/>
        <v>2</v>
      </c>
      <c r="AO476" s="135" t="str">
        <f t="shared" si="62"/>
        <v>127</v>
      </c>
      <c r="AP476" s="135" t="str">
        <f t="shared" si="63"/>
        <v>12</v>
      </c>
      <c r="AQ476" s="135" t="str">
        <f t="shared" si="64"/>
        <v>2</v>
      </c>
      <c r="AR476" s="136"/>
      <c r="AS476" s="156">
        <v>2</v>
      </c>
      <c r="AT476" s="145"/>
      <c r="AU476" s="137"/>
    </row>
    <row r="477" spans="1:76" s="6" customFormat="1" ht="23.25" customHeight="1" x14ac:dyDescent="0.25">
      <c r="A477" s="43">
        <v>27</v>
      </c>
      <c r="B477" s="44">
        <v>40</v>
      </c>
      <c r="C477" s="14" t="s">
        <v>1300</v>
      </c>
      <c r="D477" s="119">
        <f>IF(AND(AS477=AS476,AL477=AL476),IF(AL477="TN",IF(AS476=3,IF(D476&lt;'Phan phong'!$I$9,D476+1,1),IF(D476&lt;'Phan phong'!$I$10,D476+1,1)),IF(AS476=3,IF(D476&lt;'Phan phong'!$P$9,D476+1,1),IF(D476&lt;'Phan phong'!$P$10,D476+1,1))),1)</f>
        <v>23</v>
      </c>
      <c r="E477" s="120">
        <v>290475</v>
      </c>
      <c r="F477" s="121" t="s">
        <v>348</v>
      </c>
      <c r="G477" s="150" t="s">
        <v>499</v>
      </c>
      <c r="H477" s="163" t="s">
        <v>129</v>
      </c>
      <c r="I477" s="142"/>
      <c r="J477" s="169"/>
      <c r="K477" s="168"/>
      <c r="L477" s="168"/>
      <c r="M477" s="124"/>
      <c r="N477" s="124"/>
      <c r="O477" s="124"/>
      <c r="P477" s="124"/>
      <c r="Q477" s="142"/>
      <c r="R477" s="152"/>
      <c r="S477" s="142"/>
      <c r="T477" s="169"/>
      <c r="U477" s="168"/>
      <c r="V477" s="168"/>
      <c r="W477" s="124"/>
      <c r="X477" s="124"/>
      <c r="Y477" s="124"/>
      <c r="Z477" s="124"/>
      <c r="AA477" s="142"/>
      <c r="AB477" s="152"/>
      <c r="AC477" s="127">
        <f t="shared" si="66"/>
        <v>0</v>
      </c>
      <c r="AD477" s="143" t="s">
        <v>1558</v>
      </c>
      <c r="AE477" s="143" t="s">
        <v>1289</v>
      </c>
      <c r="AF477" s="129"/>
      <c r="AG477" s="129"/>
      <c r="AH477" s="171"/>
      <c r="AI477" s="131">
        <f t="shared" si="65"/>
        <v>16</v>
      </c>
      <c r="AJ477" s="132" t="str">
        <f t="shared" si="67"/>
        <v>TN</v>
      </c>
      <c r="AK477" s="154"/>
      <c r="AL477" s="134" t="str">
        <f t="shared" si="60"/>
        <v>TN</v>
      </c>
      <c r="AM477" s="119">
        <v>698</v>
      </c>
      <c r="AN477" s="135">
        <f t="shared" si="61"/>
        <v>2</v>
      </c>
      <c r="AO477" s="135" t="str">
        <f t="shared" si="62"/>
        <v>129</v>
      </c>
      <c r="AP477" s="135" t="str">
        <f t="shared" si="63"/>
        <v>12</v>
      </c>
      <c r="AQ477" s="135" t="str">
        <f t="shared" si="64"/>
        <v>2</v>
      </c>
      <c r="AR477" s="155"/>
      <c r="AS477" s="156">
        <v>2</v>
      </c>
      <c r="AT477" s="156"/>
      <c r="AU477" s="145"/>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row>
    <row r="478" spans="1:76" s="6" customFormat="1" ht="23.25" customHeight="1" x14ac:dyDescent="0.25">
      <c r="A478" s="43">
        <v>30</v>
      </c>
      <c r="B478" s="44">
        <v>23</v>
      </c>
      <c r="C478" s="14" t="s">
        <v>1300</v>
      </c>
      <c r="D478" s="119">
        <f>IF(AND(AS478=AS477,AL478=AL477),IF(AL478="TN",IF(AS477=3,IF(D477&lt;'Phan phong'!$I$9,D477+1,1),IF(D477&lt;'Phan phong'!$I$10,D477+1,1)),IF(AS477=3,IF(D477&lt;'Phan phong'!$P$9,D477+1,1),IF(D477&lt;'Phan phong'!$P$10,D477+1,1))),1)</f>
        <v>24</v>
      </c>
      <c r="E478" s="138">
        <v>290476</v>
      </c>
      <c r="F478" s="121" t="s">
        <v>346</v>
      </c>
      <c r="G478" s="150" t="s">
        <v>327</v>
      </c>
      <c r="H478" s="163" t="s">
        <v>130</v>
      </c>
      <c r="I478" s="124"/>
      <c r="J478" s="124"/>
      <c r="K478" s="124"/>
      <c r="L478" s="124"/>
      <c r="M478" s="124"/>
      <c r="N478" s="124"/>
      <c r="O478" s="124"/>
      <c r="P478" s="124"/>
      <c r="Q478" s="142"/>
      <c r="R478" s="126"/>
      <c r="S478" s="124"/>
      <c r="T478" s="124"/>
      <c r="U478" s="124"/>
      <c r="V478" s="124"/>
      <c r="W478" s="124"/>
      <c r="X478" s="124"/>
      <c r="Y478" s="124"/>
      <c r="Z478" s="124"/>
      <c r="AA478" s="142"/>
      <c r="AB478" s="126"/>
      <c r="AC478" s="127">
        <f t="shared" si="66"/>
        <v>0</v>
      </c>
      <c r="AD478" s="143" t="s">
        <v>1286</v>
      </c>
      <c r="AE478" s="143" t="s">
        <v>1284</v>
      </c>
      <c r="AF478" s="129"/>
      <c r="AG478" s="129"/>
      <c r="AH478" s="130"/>
      <c r="AI478" s="131">
        <f t="shared" si="65"/>
        <v>16</v>
      </c>
      <c r="AJ478" s="132" t="str">
        <f t="shared" si="67"/>
        <v>TN</v>
      </c>
      <c r="AK478" s="133"/>
      <c r="AL478" s="134" t="str">
        <f t="shared" si="60"/>
        <v>TN</v>
      </c>
      <c r="AM478" s="119">
        <v>519</v>
      </c>
      <c r="AN478" s="135">
        <f t="shared" si="61"/>
        <v>2</v>
      </c>
      <c r="AO478" s="135" t="str">
        <f t="shared" si="62"/>
        <v>124</v>
      </c>
      <c r="AP478" s="135" t="str">
        <f t="shared" si="63"/>
        <v>12</v>
      </c>
      <c r="AQ478" s="135" t="str">
        <f t="shared" si="64"/>
        <v>2</v>
      </c>
      <c r="AR478" s="136"/>
      <c r="AS478" s="156">
        <v>2</v>
      </c>
      <c r="AT478" s="137"/>
      <c r="AU478" s="161"/>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row>
    <row r="479" spans="1:76" s="6" customFormat="1" ht="23.25" customHeight="1" x14ac:dyDescent="0.25">
      <c r="A479" s="43">
        <v>32</v>
      </c>
      <c r="B479" s="44">
        <v>28</v>
      </c>
      <c r="C479" s="14" t="s">
        <v>1300</v>
      </c>
      <c r="D479" s="119">
        <f>IF(AND(AS479=AS478,AL479=AL478),IF(AL479="TN",IF(AS478=3,IF(D478&lt;'Phan phong'!$I$9,D478+1,1),IF(D478&lt;'Phan phong'!$I$10,D478+1,1)),IF(AS478=3,IF(D478&lt;'Phan phong'!$P$9,D478+1,1),IF(D478&lt;'Phan phong'!$P$10,D478+1,1))),1)</f>
        <v>25</v>
      </c>
      <c r="E479" s="120">
        <v>290477</v>
      </c>
      <c r="F479" s="121" t="s">
        <v>1352</v>
      </c>
      <c r="G479" s="150" t="s">
        <v>327</v>
      </c>
      <c r="H479" s="163" t="s">
        <v>253</v>
      </c>
      <c r="I479" s="142"/>
      <c r="J479" s="142"/>
      <c r="K479" s="124"/>
      <c r="L479" s="124"/>
      <c r="M479" s="124"/>
      <c r="N479" s="124"/>
      <c r="O479" s="124"/>
      <c r="P479" s="124"/>
      <c r="Q479" s="142"/>
      <c r="R479" s="172"/>
      <c r="S479" s="142"/>
      <c r="T479" s="142"/>
      <c r="U479" s="124"/>
      <c r="V479" s="124"/>
      <c r="W479" s="124"/>
      <c r="X479" s="124"/>
      <c r="Y479" s="124"/>
      <c r="Z479" s="124"/>
      <c r="AA479" s="142"/>
      <c r="AB479" s="172"/>
      <c r="AC479" s="127">
        <f t="shared" si="66"/>
        <v>0</v>
      </c>
      <c r="AD479" s="143" t="s">
        <v>1290</v>
      </c>
      <c r="AE479" s="143" t="s">
        <v>1289</v>
      </c>
      <c r="AF479" s="129"/>
      <c r="AG479" s="129"/>
      <c r="AH479" s="171"/>
      <c r="AI479" s="131">
        <f t="shared" si="65"/>
        <v>16</v>
      </c>
      <c r="AJ479" s="132" t="str">
        <f t="shared" si="67"/>
        <v>TN</v>
      </c>
      <c r="AK479" s="133"/>
      <c r="AL479" s="134" t="str">
        <f t="shared" si="60"/>
        <v>TN</v>
      </c>
      <c r="AM479" s="119">
        <v>558</v>
      </c>
      <c r="AN479" s="135">
        <f t="shared" si="61"/>
        <v>2</v>
      </c>
      <c r="AO479" s="135" t="str">
        <f t="shared" si="62"/>
        <v>125</v>
      </c>
      <c r="AP479" s="135" t="str">
        <f t="shared" si="63"/>
        <v>12</v>
      </c>
      <c r="AQ479" s="135" t="str">
        <f t="shared" si="64"/>
        <v>2</v>
      </c>
      <c r="AR479" s="136"/>
      <c r="AS479" s="156">
        <v>2</v>
      </c>
      <c r="AT479" s="161"/>
      <c r="AU479" s="145"/>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row>
    <row r="480" spans="1:76" s="6" customFormat="1" ht="23.25" customHeight="1" x14ac:dyDescent="0.25">
      <c r="A480" s="43">
        <v>28</v>
      </c>
      <c r="B480" s="44">
        <v>40</v>
      </c>
      <c r="C480" s="14" t="s">
        <v>1300</v>
      </c>
      <c r="D480" s="119">
        <f>IF(AND(AS480=AS479,AL480=AL479),IF(AL480="TN",IF(AS479=3,IF(D479&lt;'Phan phong'!$I$9,D479+1,1),IF(D479&lt;'Phan phong'!$I$10,D479+1,1)),IF(AS479=3,IF(D479&lt;'Phan phong'!$P$9,D479+1,1),IF(D479&lt;'Phan phong'!$P$10,D479+1,1))),1)</f>
        <v>26</v>
      </c>
      <c r="E480" s="138">
        <v>290478</v>
      </c>
      <c r="F480" s="121" t="s">
        <v>544</v>
      </c>
      <c r="G480" s="150" t="s">
        <v>327</v>
      </c>
      <c r="H480" s="163" t="s">
        <v>85</v>
      </c>
      <c r="I480" s="124"/>
      <c r="J480" s="124"/>
      <c r="K480" s="124"/>
      <c r="L480" s="124"/>
      <c r="M480" s="124"/>
      <c r="N480" s="124"/>
      <c r="O480" s="124"/>
      <c r="P480" s="124"/>
      <c r="Q480" s="142"/>
      <c r="R480" s="126"/>
      <c r="S480" s="124"/>
      <c r="T480" s="124"/>
      <c r="U480" s="124"/>
      <c r="V480" s="124"/>
      <c r="W480" s="124"/>
      <c r="X480" s="124"/>
      <c r="Y480" s="124"/>
      <c r="Z480" s="124"/>
      <c r="AA480" s="142"/>
      <c r="AB480" s="126"/>
      <c r="AC480" s="127">
        <f t="shared" si="66"/>
        <v>0</v>
      </c>
      <c r="AD480" s="143" t="s">
        <v>1558</v>
      </c>
      <c r="AE480" s="143" t="s">
        <v>1284</v>
      </c>
      <c r="AF480" s="129"/>
      <c r="AG480" s="129"/>
      <c r="AH480" s="130"/>
      <c r="AI480" s="131">
        <f t="shared" si="65"/>
        <v>16</v>
      </c>
      <c r="AJ480" s="132" t="str">
        <f t="shared" si="67"/>
        <v>TN</v>
      </c>
      <c r="AK480" s="133"/>
      <c r="AL480" s="134" t="str">
        <f t="shared" si="60"/>
        <v>TN</v>
      </c>
      <c r="AM480" s="119">
        <v>699</v>
      </c>
      <c r="AN480" s="135">
        <f t="shared" si="61"/>
        <v>2</v>
      </c>
      <c r="AO480" s="135" t="str">
        <f t="shared" si="62"/>
        <v>129</v>
      </c>
      <c r="AP480" s="135" t="str">
        <f t="shared" si="63"/>
        <v>12</v>
      </c>
      <c r="AQ480" s="135" t="str">
        <f t="shared" si="64"/>
        <v>2</v>
      </c>
      <c r="AR480" s="136"/>
      <c r="AS480" s="156">
        <v>2</v>
      </c>
      <c r="AT480" s="137"/>
      <c r="AU480" s="161"/>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row>
    <row r="481" spans="1:76" s="6" customFormat="1" ht="23.25" customHeight="1" x14ac:dyDescent="0.25">
      <c r="A481" s="43">
        <v>31</v>
      </c>
      <c r="B481" s="44">
        <v>43</v>
      </c>
      <c r="C481" s="14" t="s">
        <v>1300</v>
      </c>
      <c r="D481" s="119">
        <f>IF(AND(AS481=AS480,AL481=AL480),IF(AL481="TN",IF(AS480=3,IF(D480&lt;'Phan phong'!$I$9,D480+1,1),IF(D480&lt;'Phan phong'!$I$10,D480+1,1)),IF(AS480=3,IF(D480&lt;'Phan phong'!$P$9,D480+1,1),IF(D480&lt;'Phan phong'!$P$10,D480+1,1))),1)</f>
        <v>27</v>
      </c>
      <c r="E481" s="120">
        <v>290479</v>
      </c>
      <c r="F481" s="121" t="s">
        <v>1395</v>
      </c>
      <c r="G481" s="150" t="s">
        <v>1314</v>
      </c>
      <c r="H481" s="163" t="s">
        <v>135</v>
      </c>
      <c r="I481" s="142"/>
      <c r="J481" s="142"/>
      <c r="K481" s="124"/>
      <c r="L481" s="124"/>
      <c r="M481" s="124"/>
      <c r="N481" s="124"/>
      <c r="O481" s="124"/>
      <c r="P481" s="124"/>
      <c r="Q481" s="142"/>
      <c r="R481" s="152"/>
      <c r="S481" s="142"/>
      <c r="T481" s="142"/>
      <c r="U481" s="124"/>
      <c r="V481" s="124"/>
      <c r="W481" s="124"/>
      <c r="X481" s="124"/>
      <c r="Y481" s="124"/>
      <c r="Z481" s="124"/>
      <c r="AA481" s="142"/>
      <c r="AB481" s="152"/>
      <c r="AC481" s="127">
        <f t="shared" si="66"/>
        <v>0</v>
      </c>
      <c r="AD481" s="143" t="s">
        <v>1558</v>
      </c>
      <c r="AE481" s="143" t="s">
        <v>1293</v>
      </c>
      <c r="AF481" s="129"/>
      <c r="AG481" s="129"/>
      <c r="AH481" s="130"/>
      <c r="AI481" s="131">
        <f t="shared" si="65"/>
        <v>16</v>
      </c>
      <c r="AJ481" s="132" t="str">
        <f t="shared" si="67"/>
        <v>TN</v>
      </c>
      <c r="AK481" s="133"/>
      <c r="AL481" s="134" t="str">
        <f t="shared" si="60"/>
        <v>TN</v>
      </c>
      <c r="AM481" s="119">
        <v>702</v>
      </c>
      <c r="AN481" s="135">
        <f t="shared" si="61"/>
        <v>2</v>
      </c>
      <c r="AO481" s="135" t="str">
        <f t="shared" si="62"/>
        <v>129</v>
      </c>
      <c r="AP481" s="135" t="str">
        <f t="shared" si="63"/>
        <v>12</v>
      </c>
      <c r="AQ481" s="135" t="str">
        <f t="shared" si="64"/>
        <v>2</v>
      </c>
      <c r="AR481" s="136"/>
      <c r="AS481" s="156">
        <v>2</v>
      </c>
      <c r="AT481" s="161"/>
      <c r="AU481" s="137"/>
    </row>
    <row r="482" spans="1:76" s="6" customFormat="1" ht="23.25" customHeight="1" x14ac:dyDescent="0.25">
      <c r="A482" s="43">
        <v>31</v>
      </c>
      <c r="B482" s="44">
        <v>4</v>
      </c>
      <c r="C482" s="14" t="s">
        <v>1300</v>
      </c>
      <c r="D482" s="119">
        <f>IF(AND(AS482=AS481,AL482=AL481),IF(AL482="TN",IF(AS481=3,IF(D481&lt;'Phan phong'!$I$9,D481+1,1),IF(D481&lt;'Phan phong'!$I$10,D481+1,1)),IF(AS481=3,IF(D481&lt;'Phan phong'!$P$9,D481+1,1),IF(D481&lt;'Phan phong'!$P$10,D481+1,1))),1)</f>
        <v>28</v>
      </c>
      <c r="E482" s="138">
        <v>290480</v>
      </c>
      <c r="F482" s="121" t="s">
        <v>326</v>
      </c>
      <c r="G482" s="150" t="s">
        <v>372</v>
      </c>
      <c r="H482" s="163" t="s">
        <v>137</v>
      </c>
      <c r="I482" s="142"/>
      <c r="J482" s="142"/>
      <c r="K482" s="124"/>
      <c r="L482" s="124"/>
      <c r="M482" s="124"/>
      <c r="N482" s="124"/>
      <c r="O482" s="124"/>
      <c r="P482" s="124"/>
      <c r="Q482" s="142"/>
      <c r="R482" s="152"/>
      <c r="S482" s="142"/>
      <c r="T482" s="142"/>
      <c r="U482" s="124"/>
      <c r="V482" s="124"/>
      <c r="W482" s="124"/>
      <c r="X482" s="124"/>
      <c r="Y482" s="124"/>
      <c r="Z482" s="124"/>
      <c r="AA482" s="142"/>
      <c r="AB482" s="152"/>
      <c r="AC482" s="127">
        <f t="shared" si="66"/>
        <v>0</v>
      </c>
      <c r="AD482" s="143" t="s">
        <v>1283</v>
      </c>
      <c r="AE482" s="143" t="s">
        <v>1284</v>
      </c>
      <c r="AF482" s="129"/>
      <c r="AG482" s="129"/>
      <c r="AH482" s="171"/>
      <c r="AI482" s="131">
        <f t="shared" si="65"/>
        <v>16</v>
      </c>
      <c r="AJ482" s="132" t="str">
        <f t="shared" si="67"/>
        <v>TN</v>
      </c>
      <c r="AK482" s="154"/>
      <c r="AL482" s="134" t="str">
        <f t="shared" si="60"/>
        <v>TN</v>
      </c>
      <c r="AM482" s="119">
        <v>414</v>
      </c>
      <c r="AN482" s="135">
        <f t="shared" si="61"/>
        <v>2</v>
      </c>
      <c r="AO482" s="135" t="str">
        <f t="shared" si="62"/>
        <v>121</v>
      </c>
      <c r="AP482" s="135" t="str">
        <f t="shared" si="63"/>
        <v>12</v>
      </c>
      <c r="AQ482" s="135" t="str">
        <f t="shared" si="64"/>
        <v>2</v>
      </c>
      <c r="AR482" s="155"/>
      <c r="AS482" s="156">
        <v>2</v>
      </c>
      <c r="AT482" s="156"/>
      <c r="AU482" s="145"/>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row>
    <row r="483" spans="1:76" s="6" customFormat="1" ht="23.25" customHeight="1" x14ac:dyDescent="0.2">
      <c r="A483" s="43">
        <v>31</v>
      </c>
      <c r="B483" s="44">
        <v>33</v>
      </c>
      <c r="C483" s="14" t="s">
        <v>1300</v>
      </c>
      <c r="D483" s="119">
        <f>IF(AND(AS483=AS482,AL483=AL482),IF(AL483="TN",IF(AS482=3,IF(D482&lt;'Phan phong'!$I$9,D482+1,1),IF(D482&lt;'Phan phong'!$I$10,D482+1,1)),IF(AS482=3,IF(D482&lt;'Phan phong'!$P$9,D482+1,1),IF(D482&lt;'Phan phong'!$P$10,D482+1,1))),1)</f>
        <v>29</v>
      </c>
      <c r="E483" s="120">
        <v>290481</v>
      </c>
      <c r="F483" s="121" t="s">
        <v>1394</v>
      </c>
      <c r="G483" s="150" t="s">
        <v>1313</v>
      </c>
      <c r="H483" s="163" t="s">
        <v>138</v>
      </c>
      <c r="I483" s="142"/>
      <c r="J483" s="142"/>
      <c r="K483" s="124"/>
      <c r="L483" s="124"/>
      <c r="M483" s="124"/>
      <c r="N483" s="124"/>
      <c r="O483" s="124"/>
      <c r="P483" s="124"/>
      <c r="Q483" s="142"/>
      <c r="R483" s="126"/>
      <c r="S483" s="142"/>
      <c r="T483" s="142"/>
      <c r="U483" s="124"/>
      <c r="V483" s="124"/>
      <c r="W483" s="124"/>
      <c r="X483" s="124"/>
      <c r="Y483" s="124"/>
      <c r="Z483" s="124"/>
      <c r="AA483" s="142"/>
      <c r="AB483" s="126"/>
      <c r="AC483" s="127">
        <f t="shared" si="66"/>
        <v>0</v>
      </c>
      <c r="AD483" s="143" t="s">
        <v>1292</v>
      </c>
      <c r="AE483" s="143" t="s">
        <v>1289</v>
      </c>
      <c r="AF483" s="129"/>
      <c r="AG483" s="129"/>
      <c r="AH483" s="171"/>
      <c r="AI483" s="131">
        <f t="shared" si="65"/>
        <v>16</v>
      </c>
      <c r="AJ483" s="132" t="str">
        <f t="shared" si="67"/>
        <v>TN</v>
      </c>
      <c r="AK483" s="133"/>
      <c r="AL483" s="134" t="str">
        <f t="shared" si="60"/>
        <v>TN</v>
      </c>
      <c r="AM483" s="119">
        <v>596</v>
      </c>
      <c r="AN483" s="135">
        <f t="shared" si="61"/>
        <v>2</v>
      </c>
      <c r="AO483" s="135" t="str">
        <f t="shared" si="62"/>
        <v>126</v>
      </c>
      <c r="AP483" s="135" t="str">
        <f t="shared" si="63"/>
        <v>12</v>
      </c>
      <c r="AQ483" s="135" t="str">
        <f t="shared" si="64"/>
        <v>2</v>
      </c>
      <c r="AR483" s="146"/>
      <c r="AS483" s="156">
        <v>2</v>
      </c>
      <c r="AT483" s="145"/>
      <c r="AU483" s="137"/>
    </row>
    <row r="484" spans="1:76" s="6" customFormat="1" ht="23.25" customHeight="1" x14ac:dyDescent="0.25">
      <c r="A484" s="43">
        <v>32</v>
      </c>
      <c r="B484" s="44">
        <v>3</v>
      </c>
      <c r="C484" s="14" t="s">
        <v>1300</v>
      </c>
      <c r="D484" s="119">
        <f>IF(AND(AS484=AS483,AL484=AL483),IF(AL484="TN",IF(AS483=3,IF(D483&lt;'Phan phong'!$I$9,D483+1,1),IF(D483&lt;'Phan phong'!$I$10,D483+1,1)),IF(AS483=3,IF(D483&lt;'Phan phong'!$P$9,D483+1,1),IF(D483&lt;'Phan phong'!$P$10,D483+1,1))),1)</f>
        <v>30</v>
      </c>
      <c r="E484" s="138">
        <v>290482</v>
      </c>
      <c r="F484" s="121" t="s">
        <v>471</v>
      </c>
      <c r="G484" s="150" t="s">
        <v>1309</v>
      </c>
      <c r="H484" s="163" t="s">
        <v>54</v>
      </c>
      <c r="I484" s="124"/>
      <c r="J484" s="124"/>
      <c r="K484" s="124"/>
      <c r="L484" s="124"/>
      <c r="M484" s="124"/>
      <c r="N484" s="124"/>
      <c r="O484" s="124"/>
      <c r="P484" s="124"/>
      <c r="Q484" s="142"/>
      <c r="R484" s="152"/>
      <c r="S484" s="124"/>
      <c r="T484" s="124"/>
      <c r="U484" s="124"/>
      <c r="V484" s="124"/>
      <c r="W484" s="124"/>
      <c r="X484" s="124"/>
      <c r="Y484" s="124"/>
      <c r="Z484" s="124"/>
      <c r="AA484" s="142"/>
      <c r="AB484" s="152"/>
      <c r="AC484" s="127">
        <f t="shared" si="66"/>
        <v>0</v>
      </c>
      <c r="AD484" s="143" t="s">
        <v>1283</v>
      </c>
      <c r="AE484" s="143" t="s">
        <v>1289</v>
      </c>
      <c r="AF484" s="129"/>
      <c r="AG484" s="129"/>
      <c r="AH484" s="130"/>
      <c r="AI484" s="131">
        <f t="shared" si="65"/>
        <v>16</v>
      </c>
      <c r="AJ484" s="132" t="str">
        <f t="shared" si="67"/>
        <v>TN</v>
      </c>
      <c r="AK484" s="133"/>
      <c r="AL484" s="134" t="str">
        <f t="shared" si="60"/>
        <v>TN</v>
      </c>
      <c r="AM484" s="119">
        <v>415</v>
      </c>
      <c r="AN484" s="135">
        <f t="shared" si="61"/>
        <v>2</v>
      </c>
      <c r="AO484" s="135" t="str">
        <f t="shared" si="62"/>
        <v>121</v>
      </c>
      <c r="AP484" s="135" t="str">
        <f t="shared" si="63"/>
        <v>12</v>
      </c>
      <c r="AQ484" s="135" t="str">
        <f t="shared" si="64"/>
        <v>2</v>
      </c>
      <c r="AR484" s="136"/>
      <c r="AS484" s="156">
        <v>2</v>
      </c>
      <c r="AT484" s="161"/>
      <c r="AU484" s="137"/>
    </row>
    <row r="485" spans="1:76" s="6" customFormat="1" ht="23.25" customHeight="1" x14ac:dyDescent="0.25">
      <c r="A485" s="43">
        <v>30</v>
      </c>
      <c r="B485" s="44">
        <v>10</v>
      </c>
      <c r="C485" s="14" t="s">
        <v>1300</v>
      </c>
      <c r="D485" s="119">
        <f>IF(AND(AS485=AS484,AL485=AL484),IF(AL485="TN",IF(AS484=3,IF(D484&lt;'Phan phong'!$I$9,D484+1,1),IF(D484&lt;'Phan phong'!$I$10,D484+1,1)),IF(AS484=3,IF(D484&lt;'Phan phong'!$P$9,D484+1,1),IF(D484&lt;'Phan phong'!$P$10,D484+1,1))),1)</f>
        <v>1</v>
      </c>
      <c r="E485" s="120">
        <v>290483</v>
      </c>
      <c r="F485" s="121" t="s">
        <v>1355</v>
      </c>
      <c r="G485" s="150" t="s">
        <v>345</v>
      </c>
      <c r="H485" s="163" t="s">
        <v>141</v>
      </c>
      <c r="I485" s="142"/>
      <c r="J485" s="142"/>
      <c r="K485" s="124"/>
      <c r="L485" s="124"/>
      <c r="M485" s="124"/>
      <c r="N485" s="124"/>
      <c r="O485" s="124"/>
      <c r="P485" s="124"/>
      <c r="Q485" s="142"/>
      <c r="R485" s="152"/>
      <c r="S485" s="142"/>
      <c r="T485" s="142"/>
      <c r="U485" s="124"/>
      <c r="V485" s="124"/>
      <c r="W485" s="124"/>
      <c r="X485" s="124"/>
      <c r="Y485" s="124"/>
      <c r="Z485" s="124"/>
      <c r="AA485" s="142"/>
      <c r="AB485" s="152"/>
      <c r="AC485" s="127">
        <f t="shared" si="66"/>
        <v>0</v>
      </c>
      <c r="AD485" s="143" t="s">
        <v>1285</v>
      </c>
      <c r="AE485" s="143" t="s">
        <v>1284</v>
      </c>
      <c r="AF485" s="129"/>
      <c r="AG485" s="129"/>
      <c r="AH485" s="130"/>
      <c r="AI485" s="131">
        <f t="shared" si="65"/>
        <v>17</v>
      </c>
      <c r="AJ485" s="132" t="str">
        <f t="shared" si="67"/>
        <v>TN</v>
      </c>
      <c r="AK485" s="133"/>
      <c r="AL485" s="134" t="str">
        <f t="shared" si="60"/>
        <v>TN</v>
      </c>
      <c r="AM485" s="119">
        <v>450</v>
      </c>
      <c r="AN485" s="135">
        <f t="shared" si="61"/>
        <v>2</v>
      </c>
      <c r="AO485" s="135" t="str">
        <f t="shared" si="62"/>
        <v>122</v>
      </c>
      <c r="AP485" s="135" t="str">
        <f t="shared" si="63"/>
        <v>12</v>
      </c>
      <c r="AQ485" s="135" t="str">
        <f t="shared" si="64"/>
        <v>2</v>
      </c>
      <c r="AR485" s="136"/>
      <c r="AS485" s="156">
        <v>2</v>
      </c>
      <c r="AT485" s="161"/>
      <c r="AU485" s="137"/>
    </row>
    <row r="486" spans="1:76" s="6" customFormat="1" ht="23.25" customHeight="1" x14ac:dyDescent="0.2">
      <c r="A486" s="43">
        <v>30</v>
      </c>
      <c r="B486" s="44">
        <v>17</v>
      </c>
      <c r="C486" s="14" t="s">
        <v>1300</v>
      </c>
      <c r="D486" s="119">
        <f>IF(AND(AS486=AS485,AL486=AL485),IF(AL486="TN",IF(AS485=3,IF(D485&lt;'Phan phong'!$I$9,D485+1,1),IF(D485&lt;'Phan phong'!$I$10,D485+1,1)),IF(AS485=3,IF(D485&lt;'Phan phong'!$P$9,D485+1,1),IF(D485&lt;'Phan phong'!$P$10,D485+1,1))),1)</f>
        <v>2</v>
      </c>
      <c r="E486" s="138">
        <v>290484</v>
      </c>
      <c r="F486" s="121" t="s">
        <v>1357</v>
      </c>
      <c r="G486" s="150" t="s">
        <v>345</v>
      </c>
      <c r="H486" s="163" t="s">
        <v>140</v>
      </c>
      <c r="I486" s="142"/>
      <c r="J486" s="142"/>
      <c r="K486" s="124"/>
      <c r="L486" s="124"/>
      <c r="M486" s="124"/>
      <c r="N486" s="124"/>
      <c r="O486" s="124"/>
      <c r="P486" s="124"/>
      <c r="Q486" s="142"/>
      <c r="R486" s="126"/>
      <c r="S486" s="142"/>
      <c r="T486" s="142"/>
      <c r="U486" s="124"/>
      <c r="V486" s="124"/>
      <c r="W486" s="124"/>
      <c r="X486" s="124"/>
      <c r="Y486" s="124"/>
      <c r="Z486" s="124"/>
      <c r="AA486" s="142"/>
      <c r="AB486" s="126"/>
      <c r="AC486" s="127">
        <f t="shared" si="66"/>
        <v>0</v>
      </c>
      <c r="AD486" s="143" t="s">
        <v>1287</v>
      </c>
      <c r="AE486" s="143" t="s">
        <v>1284</v>
      </c>
      <c r="AF486" s="129"/>
      <c r="AG486" s="129"/>
      <c r="AH486" s="130"/>
      <c r="AI486" s="131">
        <f t="shared" si="65"/>
        <v>17</v>
      </c>
      <c r="AJ486" s="132" t="str">
        <f t="shared" si="67"/>
        <v>TN</v>
      </c>
      <c r="AK486" s="133"/>
      <c r="AL486" s="134" t="str">
        <f t="shared" si="60"/>
        <v>TN</v>
      </c>
      <c r="AM486" s="119">
        <v>487</v>
      </c>
      <c r="AN486" s="135">
        <f t="shared" si="61"/>
        <v>2</v>
      </c>
      <c r="AO486" s="135" t="str">
        <f t="shared" si="62"/>
        <v>123</v>
      </c>
      <c r="AP486" s="135" t="str">
        <f t="shared" si="63"/>
        <v>12</v>
      </c>
      <c r="AQ486" s="135" t="str">
        <f t="shared" si="64"/>
        <v>2</v>
      </c>
      <c r="AR486" s="146"/>
      <c r="AS486" s="156">
        <v>2</v>
      </c>
      <c r="AT486" s="145"/>
      <c r="AU486" s="137"/>
    </row>
    <row r="487" spans="1:76" s="6" customFormat="1" ht="23.25" customHeight="1" x14ac:dyDescent="0.25">
      <c r="A487" s="43">
        <v>34</v>
      </c>
      <c r="B487" s="44">
        <v>24</v>
      </c>
      <c r="C487" s="14" t="s">
        <v>1300</v>
      </c>
      <c r="D487" s="119">
        <f>IF(AND(AS487=AS486,AL487=AL486),IF(AL487="TN",IF(AS486=3,IF(D486&lt;'Phan phong'!$I$9,D486+1,1),IF(D486&lt;'Phan phong'!$I$10,D486+1,1)),IF(AS486=3,IF(D486&lt;'Phan phong'!$P$9,D486+1,1),IF(D486&lt;'Phan phong'!$P$10,D486+1,1))),1)</f>
        <v>3</v>
      </c>
      <c r="E487" s="120">
        <v>290485</v>
      </c>
      <c r="F487" s="121" t="s">
        <v>1354</v>
      </c>
      <c r="G487" s="150" t="s">
        <v>345</v>
      </c>
      <c r="H487" s="163" t="s">
        <v>82</v>
      </c>
      <c r="I487" s="142"/>
      <c r="J487" s="142"/>
      <c r="K487" s="124"/>
      <c r="L487" s="124"/>
      <c r="M487" s="124"/>
      <c r="N487" s="124"/>
      <c r="O487" s="124"/>
      <c r="P487" s="124"/>
      <c r="Q487" s="142"/>
      <c r="R487" s="152"/>
      <c r="S487" s="142"/>
      <c r="T487" s="142"/>
      <c r="U487" s="124"/>
      <c r="V487" s="124"/>
      <c r="W487" s="124"/>
      <c r="X487" s="124"/>
      <c r="Y487" s="124"/>
      <c r="Z487" s="124"/>
      <c r="AA487" s="142"/>
      <c r="AB487" s="152"/>
      <c r="AC487" s="127">
        <f t="shared" si="66"/>
        <v>0</v>
      </c>
      <c r="AD487" s="143" t="s">
        <v>1286</v>
      </c>
      <c r="AE487" s="143" t="s">
        <v>1284</v>
      </c>
      <c r="AF487" s="129"/>
      <c r="AG487" s="129"/>
      <c r="AH487" s="130"/>
      <c r="AI487" s="131">
        <f t="shared" si="65"/>
        <v>17</v>
      </c>
      <c r="AJ487" s="132" t="str">
        <f t="shared" si="67"/>
        <v>TN</v>
      </c>
      <c r="AK487" s="133"/>
      <c r="AL487" s="134" t="str">
        <f t="shared" si="60"/>
        <v>TN</v>
      </c>
      <c r="AM487" s="119">
        <v>523</v>
      </c>
      <c r="AN487" s="135">
        <f t="shared" si="61"/>
        <v>2</v>
      </c>
      <c r="AO487" s="135" t="str">
        <f t="shared" si="62"/>
        <v>124</v>
      </c>
      <c r="AP487" s="135" t="str">
        <f t="shared" si="63"/>
        <v>12</v>
      </c>
      <c r="AQ487" s="135" t="str">
        <f t="shared" si="64"/>
        <v>2</v>
      </c>
      <c r="AR487" s="136"/>
      <c r="AS487" s="156">
        <v>2</v>
      </c>
      <c r="AT487" s="161"/>
      <c r="AU487" s="137"/>
    </row>
    <row r="488" spans="1:76" s="6" customFormat="1" ht="23.25" customHeight="1" x14ac:dyDescent="0.25">
      <c r="A488" s="43">
        <v>28</v>
      </c>
      <c r="B488" s="44">
        <v>34</v>
      </c>
      <c r="C488" s="14" t="s">
        <v>1300</v>
      </c>
      <c r="D488" s="119">
        <f>IF(AND(AS488=AS487,AL488=AL487),IF(AL488="TN",IF(AS487=3,IF(D487&lt;'Phan phong'!$I$9,D487+1,1),IF(D487&lt;'Phan phong'!$I$10,D487+1,1)),IF(AS487=3,IF(D487&lt;'Phan phong'!$P$9,D487+1,1),IF(D487&lt;'Phan phong'!$P$10,D487+1,1))),1)</f>
        <v>4</v>
      </c>
      <c r="E488" s="138">
        <v>290486</v>
      </c>
      <c r="F488" s="121" t="s">
        <v>346</v>
      </c>
      <c r="G488" s="150" t="s">
        <v>345</v>
      </c>
      <c r="H488" s="163" t="s">
        <v>132</v>
      </c>
      <c r="I488" s="124"/>
      <c r="J488" s="124"/>
      <c r="K488" s="124"/>
      <c r="L488" s="124"/>
      <c r="M488" s="124"/>
      <c r="N488" s="124"/>
      <c r="O488" s="124"/>
      <c r="P488" s="124"/>
      <c r="Q488" s="142"/>
      <c r="R488" s="126"/>
      <c r="S488" s="124"/>
      <c r="T488" s="124"/>
      <c r="U488" s="124"/>
      <c r="V488" s="124"/>
      <c r="W488" s="124"/>
      <c r="X488" s="124"/>
      <c r="Y488" s="124"/>
      <c r="Z488" s="124"/>
      <c r="AA488" s="142"/>
      <c r="AB488" s="126"/>
      <c r="AC488" s="127">
        <f t="shared" si="66"/>
        <v>0</v>
      </c>
      <c r="AD488" s="143" t="s">
        <v>1288</v>
      </c>
      <c r="AE488" s="143" t="s">
        <v>1293</v>
      </c>
      <c r="AF488" s="129"/>
      <c r="AG488" s="129"/>
      <c r="AH488" s="130"/>
      <c r="AI488" s="131">
        <f t="shared" si="65"/>
        <v>17</v>
      </c>
      <c r="AJ488" s="132" t="str">
        <f t="shared" si="67"/>
        <v>TN</v>
      </c>
      <c r="AK488" s="133"/>
      <c r="AL488" s="134" t="str">
        <f t="shared" si="60"/>
        <v>TN</v>
      </c>
      <c r="AM488" s="119">
        <v>630</v>
      </c>
      <c r="AN488" s="135">
        <f t="shared" si="61"/>
        <v>2</v>
      </c>
      <c r="AO488" s="135" t="str">
        <f t="shared" si="62"/>
        <v>127</v>
      </c>
      <c r="AP488" s="135" t="str">
        <f t="shared" si="63"/>
        <v>12</v>
      </c>
      <c r="AQ488" s="135" t="str">
        <f t="shared" si="64"/>
        <v>2</v>
      </c>
      <c r="AR488" s="136"/>
      <c r="AS488" s="156">
        <v>2</v>
      </c>
      <c r="AT488" s="137"/>
      <c r="AU488" s="161"/>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row>
    <row r="489" spans="1:76" s="6" customFormat="1" ht="23.25" customHeight="1" x14ac:dyDescent="0.25">
      <c r="A489" s="43">
        <v>33</v>
      </c>
      <c r="B489" s="44">
        <v>5</v>
      </c>
      <c r="C489" s="14" t="s">
        <v>1300</v>
      </c>
      <c r="D489" s="119">
        <f>IF(AND(AS489=AS488,AL489=AL488),IF(AL489="TN",IF(AS488=3,IF(D488&lt;'Phan phong'!$I$9,D488+1,1),IF(D488&lt;'Phan phong'!$I$10,D488+1,1)),IF(AS488=3,IF(D488&lt;'Phan phong'!$P$9,D488+1,1),IF(D488&lt;'Phan phong'!$P$10,D488+1,1))),1)</f>
        <v>5</v>
      </c>
      <c r="E489" s="120">
        <v>290487</v>
      </c>
      <c r="F489" s="121" t="s">
        <v>1378</v>
      </c>
      <c r="G489" s="150" t="s">
        <v>345</v>
      </c>
      <c r="H489" s="163" t="s">
        <v>142</v>
      </c>
      <c r="I489" s="142"/>
      <c r="J489" s="142"/>
      <c r="K489" s="124"/>
      <c r="L489" s="124"/>
      <c r="M489" s="124"/>
      <c r="N489" s="124"/>
      <c r="O489" s="124"/>
      <c r="P489" s="124"/>
      <c r="Q489" s="142"/>
      <c r="R489" s="152"/>
      <c r="S489" s="142"/>
      <c r="T489" s="142"/>
      <c r="U489" s="124"/>
      <c r="V489" s="124"/>
      <c r="W489" s="124"/>
      <c r="X489" s="124"/>
      <c r="Y489" s="124"/>
      <c r="Z489" s="124"/>
      <c r="AA489" s="142"/>
      <c r="AB489" s="152"/>
      <c r="AC489" s="127">
        <f t="shared" si="66"/>
        <v>0</v>
      </c>
      <c r="AD489" s="143" t="s">
        <v>1283</v>
      </c>
      <c r="AE489" s="143" t="s">
        <v>1284</v>
      </c>
      <c r="AF489" s="129"/>
      <c r="AG489" s="129"/>
      <c r="AH489" s="130"/>
      <c r="AI489" s="131">
        <f t="shared" si="65"/>
        <v>17</v>
      </c>
      <c r="AJ489" s="132" t="str">
        <f t="shared" si="67"/>
        <v>TN</v>
      </c>
      <c r="AK489" s="133"/>
      <c r="AL489" s="134" t="str">
        <f t="shared" si="60"/>
        <v>TN</v>
      </c>
      <c r="AM489" s="119">
        <v>416</v>
      </c>
      <c r="AN489" s="135">
        <f t="shared" si="61"/>
        <v>2</v>
      </c>
      <c r="AO489" s="135" t="str">
        <f t="shared" si="62"/>
        <v>121</v>
      </c>
      <c r="AP489" s="135" t="str">
        <f t="shared" si="63"/>
        <v>12</v>
      </c>
      <c r="AQ489" s="135" t="str">
        <f t="shared" si="64"/>
        <v>2</v>
      </c>
      <c r="AR489" s="136"/>
      <c r="AS489" s="156">
        <v>2</v>
      </c>
      <c r="AT489" s="161"/>
      <c r="AU489" s="137"/>
    </row>
    <row r="490" spans="1:76" s="6" customFormat="1" ht="23.25" customHeight="1" x14ac:dyDescent="0.2">
      <c r="A490" s="43">
        <v>32</v>
      </c>
      <c r="B490" s="44">
        <v>39</v>
      </c>
      <c r="C490" s="14" t="s">
        <v>1300</v>
      </c>
      <c r="D490" s="119">
        <f>IF(AND(AS490=AS489,AL490=AL489),IF(AL490="TN",IF(AS489=3,IF(D489&lt;'Phan phong'!$I$9,D489+1,1),IF(D489&lt;'Phan phong'!$I$10,D489+1,1)),IF(AS489=3,IF(D489&lt;'Phan phong'!$P$9,D489+1,1),IF(D489&lt;'Phan phong'!$P$10,D489+1,1))),1)</f>
        <v>6</v>
      </c>
      <c r="E490" s="138">
        <v>290488</v>
      </c>
      <c r="F490" s="121" t="s">
        <v>1388</v>
      </c>
      <c r="G490" s="150" t="s">
        <v>1311</v>
      </c>
      <c r="H490" s="163" t="s">
        <v>144</v>
      </c>
      <c r="I490" s="142"/>
      <c r="J490" s="142"/>
      <c r="K490" s="124"/>
      <c r="L490" s="124"/>
      <c r="M490" s="124"/>
      <c r="N490" s="124"/>
      <c r="O490" s="124"/>
      <c r="P490" s="124"/>
      <c r="Q490" s="142"/>
      <c r="R490" s="126"/>
      <c r="S490" s="142"/>
      <c r="T490" s="142"/>
      <c r="U490" s="124"/>
      <c r="V490" s="124"/>
      <c r="W490" s="124"/>
      <c r="X490" s="124"/>
      <c r="Y490" s="124"/>
      <c r="Z490" s="124"/>
      <c r="AA490" s="142"/>
      <c r="AB490" s="126"/>
      <c r="AC490" s="127">
        <f t="shared" si="66"/>
        <v>0</v>
      </c>
      <c r="AD490" s="143" t="s">
        <v>1291</v>
      </c>
      <c r="AE490" s="143" t="s">
        <v>1293</v>
      </c>
      <c r="AF490" s="129"/>
      <c r="AG490" s="129"/>
      <c r="AH490" s="171"/>
      <c r="AI490" s="131">
        <f t="shared" si="65"/>
        <v>17</v>
      </c>
      <c r="AJ490" s="132" t="str">
        <f t="shared" si="67"/>
        <v>TN</v>
      </c>
      <c r="AK490" s="133"/>
      <c r="AL490" s="134" t="str">
        <f t="shared" si="60"/>
        <v>TN</v>
      </c>
      <c r="AM490" s="119">
        <v>669</v>
      </c>
      <c r="AN490" s="135">
        <f t="shared" si="61"/>
        <v>2</v>
      </c>
      <c r="AO490" s="135" t="str">
        <f t="shared" si="62"/>
        <v>128</v>
      </c>
      <c r="AP490" s="135" t="str">
        <f t="shared" si="63"/>
        <v>12</v>
      </c>
      <c r="AQ490" s="135" t="str">
        <f t="shared" si="64"/>
        <v>2</v>
      </c>
      <c r="AR490" s="146"/>
      <c r="AS490" s="156">
        <v>2</v>
      </c>
      <c r="AT490" s="145"/>
      <c r="AU490" s="137"/>
    </row>
    <row r="491" spans="1:76" s="6" customFormat="1" ht="23.25" customHeight="1" x14ac:dyDescent="0.25">
      <c r="A491" s="43">
        <v>35</v>
      </c>
      <c r="B491" s="44">
        <v>42</v>
      </c>
      <c r="C491" s="14" t="s">
        <v>1300</v>
      </c>
      <c r="D491" s="119">
        <f>IF(AND(AS491=AS490,AL491=AL490),IF(AL491="TN",IF(AS490=3,IF(D490&lt;'Phan phong'!$I$9,D490+1,1),IF(D490&lt;'Phan phong'!$I$10,D490+1,1)),IF(AS490=3,IF(D490&lt;'Phan phong'!$P$9,D490+1,1),IF(D490&lt;'Phan phong'!$P$10,D490+1,1))),1)</f>
        <v>7</v>
      </c>
      <c r="E491" s="120">
        <v>290489</v>
      </c>
      <c r="F491" s="121" t="s">
        <v>1386</v>
      </c>
      <c r="G491" s="150" t="s">
        <v>417</v>
      </c>
      <c r="H491" s="163" t="s">
        <v>146</v>
      </c>
      <c r="I491" s="142"/>
      <c r="J491" s="142"/>
      <c r="K491" s="124"/>
      <c r="L491" s="124"/>
      <c r="M491" s="124"/>
      <c r="N491" s="124"/>
      <c r="O491" s="124"/>
      <c r="P491" s="124"/>
      <c r="Q491" s="142"/>
      <c r="R491" s="152"/>
      <c r="S491" s="142"/>
      <c r="T491" s="142"/>
      <c r="U491" s="124"/>
      <c r="V491" s="124"/>
      <c r="W491" s="124"/>
      <c r="X491" s="124"/>
      <c r="Y491" s="124"/>
      <c r="Z491" s="124"/>
      <c r="AA491" s="142"/>
      <c r="AB491" s="152"/>
      <c r="AC491" s="127">
        <f t="shared" ref="AC491:AC507" si="68">SUM(I491,K491,M491,O491)</f>
        <v>0</v>
      </c>
      <c r="AD491" s="143" t="s">
        <v>1558</v>
      </c>
      <c r="AE491" s="143" t="s">
        <v>1284</v>
      </c>
      <c r="AF491" s="129"/>
      <c r="AG491" s="129"/>
      <c r="AH491" s="130"/>
      <c r="AI491" s="131">
        <f t="shared" si="65"/>
        <v>17</v>
      </c>
      <c r="AJ491" s="132" t="str">
        <f t="shared" si="67"/>
        <v>TN</v>
      </c>
      <c r="AK491" s="133"/>
      <c r="AL491" s="134" t="str">
        <f t="shared" si="60"/>
        <v>TN</v>
      </c>
      <c r="AM491" s="119">
        <v>706</v>
      </c>
      <c r="AN491" s="135">
        <f t="shared" si="61"/>
        <v>2</v>
      </c>
      <c r="AO491" s="135" t="str">
        <f t="shared" si="62"/>
        <v>129</v>
      </c>
      <c r="AP491" s="135" t="str">
        <f t="shared" si="63"/>
        <v>12</v>
      </c>
      <c r="AQ491" s="135" t="str">
        <f t="shared" si="64"/>
        <v>2</v>
      </c>
      <c r="AR491" s="136"/>
      <c r="AS491" s="156">
        <v>2</v>
      </c>
      <c r="AT491" s="161"/>
      <c r="AU491" s="161"/>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row>
    <row r="492" spans="1:76" s="6" customFormat="1" ht="23.25" customHeight="1" x14ac:dyDescent="0.2">
      <c r="A492" s="43">
        <v>31</v>
      </c>
      <c r="B492" s="44">
        <v>7</v>
      </c>
      <c r="C492" s="14" t="s">
        <v>1300</v>
      </c>
      <c r="D492" s="119">
        <f>IF(AND(AS492=AS491,AL492=AL491),IF(AL492="TN",IF(AS491=3,IF(D491&lt;'Phan phong'!$I$9,D491+1,1),IF(D491&lt;'Phan phong'!$I$10,D491+1,1)),IF(AS491=3,IF(D491&lt;'Phan phong'!$P$9,D491+1,1),IF(D491&lt;'Phan phong'!$P$10,D491+1,1))),1)</f>
        <v>8</v>
      </c>
      <c r="E492" s="138">
        <v>290490</v>
      </c>
      <c r="F492" s="121" t="s">
        <v>348</v>
      </c>
      <c r="G492" s="150" t="s">
        <v>417</v>
      </c>
      <c r="H492" s="163" t="s">
        <v>262</v>
      </c>
      <c r="I492" s="142"/>
      <c r="J492" s="142"/>
      <c r="K492" s="124"/>
      <c r="L492" s="124"/>
      <c r="M492" s="124"/>
      <c r="N492" s="124"/>
      <c r="O492" s="124"/>
      <c r="P492" s="124"/>
      <c r="Q492" s="142"/>
      <c r="R492" s="126"/>
      <c r="S492" s="142"/>
      <c r="T492" s="142"/>
      <c r="U492" s="124"/>
      <c r="V492" s="124"/>
      <c r="W492" s="124"/>
      <c r="X492" s="124"/>
      <c r="Y492" s="124"/>
      <c r="Z492" s="124"/>
      <c r="AA492" s="142"/>
      <c r="AB492" s="126"/>
      <c r="AC492" s="127">
        <f t="shared" si="68"/>
        <v>0</v>
      </c>
      <c r="AD492" s="143" t="s">
        <v>1285</v>
      </c>
      <c r="AE492" s="143" t="s">
        <v>1289</v>
      </c>
      <c r="AF492" s="129"/>
      <c r="AG492" s="129"/>
      <c r="AH492" s="129" t="s">
        <v>1505</v>
      </c>
      <c r="AI492" s="131">
        <f t="shared" si="65"/>
        <v>17</v>
      </c>
      <c r="AJ492" s="132" t="str">
        <f t="shared" si="67"/>
        <v>TN</v>
      </c>
      <c r="AK492" s="133"/>
      <c r="AL492" s="134" t="str">
        <f t="shared" si="60"/>
        <v>TN</v>
      </c>
      <c r="AM492" s="119">
        <v>451</v>
      </c>
      <c r="AN492" s="135">
        <f t="shared" si="61"/>
        <v>2</v>
      </c>
      <c r="AO492" s="135" t="str">
        <f t="shared" si="62"/>
        <v>122</v>
      </c>
      <c r="AP492" s="135" t="str">
        <f t="shared" si="63"/>
        <v>12</v>
      </c>
      <c r="AQ492" s="135" t="str">
        <f t="shared" si="64"/>
        <v>2</v>
      </c>
      <c r="AR492" s="146"/>
      <c r="AS492" s="156">
        <v>2</v>
      </c>
      <c r="AT492" s="145"/>
      <c r="AU492" s="137"/>
    </row>
    <row r="493" spans="1:76" s="6" customFormat="1" ht="23.25" customHeight="1" x14ac:dyDescent="0.25">
      <c r="A493" s="43">
        <v>34</v>
      </c>
      <c r="B493" s="44">
        <v>41</v>
      </c>
      <c r="C493" s="14" t="s">
        <v>1300</v>
      </c>
      <c r="D493" s="119">
        <f>IF(AND(AS493=AS492,AL493=AL492),IF(AL493="TN",IF(AS492=3,IF(D492&lt;'Phan phong'!$I$9,D492+1,1),IF(D492&lt;'Phan phong'!$I$10,D492+1,1)),IF(AS492=3,IF(D492&lt;'Phan phong'!$P$9,D492+1,1),IF(D492&lt;'Phan phong'!$P$10,D492+1,1))),1)</f>
        <v>9</v>
      </c>
      <c r="E493" s="120">
        <v>290491</v>
      </c>
      <c r="F493" s="121" t="s">
        <v>1392</v>
      </c>
      <c r="G493" s="150" t="s">
        <v>417</v>
      </c>
      <c r="H493" s="163" t="s">
        <v>62</v>
      </c>
      <c r="I493" s="142"/>
      <c r="J493" s="142"/>
      <c r="K493" s="124"/>
      <c r="L493" s="124"/>
      <c r="M493" s="124"/>
      <c r="N493" s="124"/>
      <c r="O493" s="124"/>
      <c r="P493" s="124"/>
      <c r="Q493" s="142"/>
      <c r="R493" s="126"/>
      <c r="S493" s="142"/>
      <c r="T493" s="142"/>
      <c r="U493" s="124"/>
      <c r="V493" s="124"/>
      <c r="W493" s="124"/>
      <c r="X493" s="124"/>
      <c r="Y493" s="124"/>
      <c r="Z493" s="124"/>
      <c r="AA493" s="142"/>
      <c r="AB493" s="126"/>
      <c r="AC493" s="127">
        <f t="shared" si="68"/>
        <v>0</v>
      </c>
      <c r="AD493" s="143" t="s">
        <v>1558</v>
      </c>
      <c r="AE493" s="143" t="s">
        <v>1284</v>
      </c>
      <c r="AF493" s="129"/>
      <c r="AG493" s="129"/>
      <c r="AH493" s="130"/>
      <c r="AI493" s="131">
        <f t="shared" si="65"/>
        <v>17</v>
      </c>
      <c r="AJ493" s="132" t="str">
        <f t="shared" si="67"/>
        <v>TN</v>
      </c>
      <c r="AK493" s="133"/>
      <c r="AL493" s="134" t="str">
        <f t="shared" si="60"/>
        <v>TN</v>
      </c>
      <c r="AM493" s="119">
        <v>705</v>
      </c>
      <c r="AN493" s="135">
        <f t="shared" si="61"/>
        <v>2</v>
      </c>
      <c r="AO493" s="135" t="str">
        <f t="shared" si="62"/>
        <v>129</v>
      </c>
      <c r="AP493" s="135" t="str">
        <f t="shared" si="63"/>
        <v>12</v>
      </c>
      <c r="AQ493" s="135" t="str">
        <f t="shared" si="64"/>
        <v>2</v>
      </c>
      <c r="AR493" s="180"/>
      <c r="AS493" s="156">
        <v>2</v>
      </c>
      <c r="AT493" s="137"/>
      <c r="AU493" s="161"/>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row>
    <row r="494" spans="1:76" s="6" customFormat="1" ht="23.25" customHeight="1" x14ac:dyDescent="0.25">
      <c r="A494" s="43">
        <v>30</v>
      </c>
      <c r="B494" s="44">
        <v>36</v>
      </c>
      <c r="C494" s="14" t="s">
        <v>1300</v>
      </c>
      <c r="D494" s="119">
        <f>IF(AND(AS494=AS493,AL494=AL493),IF(AL494="TN",IF(AS493=3,IF(D493&lt;'Phan phong'!$I$9,D493+1,1),IF(D493&lt;'Phan phong'!$I$10,D493+1,1)),IF(AS493=3,IF(D493&lt;'Phan phong'!$P$9,D493+1,1),IF(D493&lt;'Phan phong'!$P$10,D493+1,1))),1)</f>
        <v>10</v>
      </c>
      <c r="E494" s="138">
        <v>290492</v>
      </c>
      <c r="F494" s="121" t="s">
        <v>1364</v>
      </c>
      <c r="G494" s="150" t="s">
        <v>349</v>
      </c>
      <c r="H494" s="163" t="s">
        <v>148</v>
      </c>
      <c r="I494" s="142"/>
      <c r="J494" s="142"/>
      <c r="K494" s="124"/>
      <c r="L494" s="124"/>
      <c r="M494" s="124"/>
      <c r="N494" s="124"/>
      <c r="O494" s="124"/>
      <c r="P494" s="124"/>
      <c r="Q494" s="142"/>
      <c r="R494" s="152"/>
      <c r="S494" s="142"/>
      <c r="T494" s="142"/>
      <c r="U494" s="124"/>
      <c r="V494" s="124"/>
      <c r="W494" s="124"/>
      <c r="X494" s="124"/>
      <c r="Y494" s="124"/>
      <c r="Z494" s="124"/>
      <c r="AA494" s="142"/>
      <c r="AB494" s="152"/>
      <c r="AC494" s="127">
        <f t="shared" si="68"/>
        <v>0</v>
      </c>
      <c r="AD494" s="143" t="s">
        <v>1288</v>
      </c>
      <c r="AE494" s="143" t="s">
        <v>1289</v>
      </c>
      <c r="AF494" s="129"/>
      <c r="AG494" s="129"/>
      <c r="AH494" s="129" t="s">
        <v>1502</v>
      </c>
      <c r="AI494" s="131">
        <f t="shared" si="65"/>
        <v>17</v>
      </c>
      <c r="AJ494" s="132" t="str">
        <f t="shared" si="67"/>
        <v>TN</v>
      </c>
      <c r="AK494" s="133"/>
      <c r="AL494" s="134" t="str">
        <f t="shared" si="60"/>
        <v>TN</v>
      </c>
      <c r="AM494" s="119">
        <v>632</v>
      </c>
      <c r="AN494" s="135">
        <f t="shared" si="61"/>
        <v>2</v>
      </c>
      <c r="AO494" s="135" t="str">
        <f t="shared" si="62"/>
        <v>127</v>
      </c>
      <c r="AP494" s="135" t="str">
        <f t="shared" si="63"/>
        <v>12</v>
      </c>
      <c r="AQ494" s="135" t="str">
        <f t="shared" si="64"/>
        <v>2</v>
      </c>
      <c r="AR494" s="136"/>
      <c r="AS494" s="156">
        <v>2</v>
      </c>
      <c r="AT494" s="161"/>
      <c r="AU494" s="137"/>
    </row>
    <row r="495" spans="1:76" s="6" customFormat="1" ht="23.25" customHeight="1" x14ac:dyDescent="0.2">
      <c r="A495" s="43">
        <v>32</v>
      </c>
      <c r="B495" s="44">
        <v>11</v>
      </c>
      <c r="C495" s="14">
        <v>1</v>
      </c>
      <c r="D495" s="119">
        <f>IF(AND(AS495=AS494,AL495=AL494),IF(AL495="TN",IF(AS494=3,IF(D494&lt;'Phan phong'!$I$9,D494+1,1),IF(D494&lt;'Phan phong'!$I$10,D494+1,1)),IF(AS494=3,IF(D494&lt;'Phan phong'!$P$9,D494+1,1),IF(D494&lt;'Phan phong'!$P$10,D494+1,1))),1)</f>
        <v>11</v>
      </c>
      <c r="E495" s="120">
        <v>290493</v>
      </c>
      <c r="F495" s="121" t="s">
        <v>447</v>
      </c>
      <c r="G495" s="150" t="s">
        <v>349</v>
      </c>
      <c r="H495" s="163" t="s">
        <v>47</v>
      </c>
      <c r="I495" s="142"/>
      <c r="J495" s="142"/>
      <c r="K495" s="124"/>
      <c r="L495" s="124"/>
      <c r="M495" s="124"/>
      <c r="N495" s="124"/>
      <c r="O495" s="124"/>
      <c r="P495" s="124"/>
      <c r="Q495" s="142"/>
      <c r="R495" s="126"/>
      <c r="S495" s="142"/>
      <c r="T495" s="142"/>
      <c r="U495" s="124"/>
      <c r="V495" s="124"/>
      <c r="W495" s="124"/>
      <c r="X495" s="124"/>
      <c r="Y495" s="124"/>
      <c r="Z495" s="124"/>
      <c r="AA495" s="142"/>
      <c r="AB495" s="126"/>
      <c r="AC495" s="127">
        <f t="shared" si="68"/>
        <v>0</v>
      </c>
      <c r="AD495" s="143" t="s">
        <v>1285</v>
      </c>
      <c r="AE495" s="143" t="s">
        <v>1284</v>
      </c>
      <c r="AF495" s="129"/>
      <c r="AG495" s="129"/>
      <c r="AH495" s="129" t="s">
        <v>1500</v>
      </c>
      <c r="AI495" s="131">
        <f t="shared" si="65"/>
        <v>17</v>
      </c>
      <c r="AJ495" s="132" t="str">
        <f t="shared" si="67"/>
        <v>TN</v>
      </c>
      <c r="AK495" s="133"/>
      <c r="AL495" s="134" t="str">
        <f t="shared" si="60"/>
        <v>TN</v>
      </c>
      <c r="AM495" s="119">
        <v>452</v>
      </c>
      <c r="AN495" s="135">
        <f t="shared" si="61"/>
        <v>2</v>
      </c>
      <c r="AO495" s="135" t="str">
        <f t="shared" si="62"/>
        <v>122</v>
      </c>
      <c r="AP495" s="135" t="str">
        <f t="shared" si="63"/>
        <v>12</v>
      </c>
      <c r="AQ495" s="135" t="str">
        <f t="shared" si="64"/>
        <v>2</v>
      </c>
      <c r="AR495" s="146"/>
      <c r="AS495" s="156">
        <v>2</v>
      </c>
      <c r="AT495" s="145"/>
      <c r="AU495" s="145"/>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row>
    <row r="496" spans="1:76" s="6" customFormat="1" ht="23.25" customHeight="1" x14ac:dyDescent="0.25">
      <c r="A496" s="43">
        <v>36</v>
      </c>
      <c r="B496" s="44">
        <v>41</v>
      </c>
      <c r="C496" s="14" t="s">
        <v>1300</v>
      </c>
      <c r="D496" s="119">
        <f>IF(AND(AS496=AS495,AL496=AL495),IF(AL496="TN",IF(AS495=3,IF(D495&lt;'Phan phong'!$I$9,D495+1,1),IF(D495&lt;'Phan phong'!$I$10,D495+1,1)),IF(AS495=3,IF(D495&lt;'Phan phong'!$P$9,D495+1,1),IF(D495&lt;'Phan phong'!$P$10,D495+1,1))),1)</f>
        <v>12</v>
      </c>
      <c r="E496" s="138">
        <v>290494</v>
      </c>
      <c r="F496" s="121" t="s">
        <v>447</v>
      </c>
      <c r="G496" s="150" t="s">
        <v>349</v>
      </c>
      <c r="H496" s="163" t="s">
        <v>117</v>
      </c>
      <c r="I496" s="124"/>
      <c r="J496" s="124"/>
      <c r="K496" s="124"/>
      <c r="L496" s="124"/>
      <c r="M496" s="124"/>
      <c r="N496" s="124"/>
      <c r="O496" s="124"/>
      <c r="P496" s="124"/>
      <c r="Q496" s="142"/>
      <c r="R496" s="152"/>
      <c r="S496" s="124"/>
      <c r="T496" s="124"/>
      <c r="U496" s="124"/>
      <c r="V496" s="124"/>
      <c r="W496" s="124"/>
      <c r="X496" s="124"/>
      <c r="Y496" s="124"/>
      <c r="Z496" s="124"/>
      <c r="AA496" s="142"/>
      <c r="AB496" s="152"/>
      <c r="AC496" s="127">
        <f t="shared" si="68"/>
        <v>0</v>
      </c>
      <c r="AD496" s="143" t="s">
        <v>1558</v>
      </c>
      <c r="AE496" s="143" t="s">
        <v>1289</v>
      </c>
      <c r="AF496" s="129"/>
      <c r="AG496" s="129"/>
      <c r="AH496" s="130"/>
      <c r="AI496" s="131">
        <f t="shared" si="65"/>
        <v>17</v>
      </c>
      <c r="AJ496" s="132" t="str">
        <f t="shared" si="67"/>
        <v>TN</v>
      </c>
      <c r="AK496" s="133"/>
      <c r="AL496" s="134" t="str">
        <f t="shared" si="60"/>
        <v>TN</v>
      </c>
      <c r="AM496" s="119">
        <v>707</v>
      </c>
      <c r="AN496" s="135">
        <f t="shared" si="61"/>
        <v>2</v>
      </c>
      <c r="AO496" s="135" t="str">
        <f t="shared" si="62"/>
        <v>129</v>
      </c>
      <c r="AP496" s="135" t="str">
        <f t="shared" si="63"/>
        <v>12</v>
      </c>
      <c r="AQ496" s="135" t="str">
        <f t="shared" si="64"/>
        <v>2</v>
      </c>
      <c r="AR496" s="136"/>
      <c r="AS496" s="156">
        <v>2</v>
      </c>
      <c r="AT496" s="161"/>
      <c r="AU496" s="137"/>
    </row>
    <row r="497" spans="1:76" s="6" customFormat="1" ht="23.25" customHeight="1" x14ac:dyDescent="0.25">
      <c r="A497" s="43">
        <v>34</v>
      </c>
      <c r="B497" s="44">
        <v>27</v>
      </c>
      <c r="C497" s="14" t="s">
        <v>1300</v>
      </c>
      <c r="D497" s="119">
        <f>IF(AND(AS497=AS496,AL497=AL496),IF(AL497="TN",IF(AS496=3,IF(D496&lt;'Phan phong'!$I$9,D496+1,1),IF(D496&lt;'Phan phong'!$I$10,D496+1,1)),IF(AS496=3,IF(D496&lt;'Phan phong'!$P$9,D496+1,1),IF(D496&lt;'Phan phong'!$P$10,D496+1,1))),1)</f>
        <v>13</v>
      </c>
      <c r="E497" s="120">
        <v>290495</v>
      </c>
      <c r="F497" s="121" t="s">
        <v>1377</v>
      </c>
      <c r="G497" s="150" t="s">
        <v>355</v>
      </c>
      <c r="H497" s="163" t="s">
        <v>151</v>
      </c>
      <c r="I497" s="142"/>
      <c r="J497" s="142"/>
      <c r="K497" s="124"/>
      <c r="L497" s="124"/>
      <c r="M497" s="124"/>
      <c r="N497" s="124"/>
      <c r="O497" s="124"/>
      <c r="P497" s="124"/>
      <c r="Q497" s="142"/>
      <c r="R497" s="152"/>
      <c r="S497" s="142"/>
      <c r="T497" s="142"/>
      <c r="U497" s="124"/>
      <c r="V497" s="124"/>
      <c r="W497" s="124"/>
      <c r="X497" s="124"/>
      <c r="Y497" s="124"/>
      <c r="Z497" s="124"/>
      <c r="AA497" s="142"/>
      <c r="AB497" s="152"/>
      <c r="AC497" s="127">
        <f t="shared" si="68"/>
        <v>0</v>
      </c>
      <c r="AD497" s="143" t="s">
        <v>1292</v>
      </c>
      <c r="AE497" s="143" t="s">
        <v>1284</v>
      </c>
      <c r="AF497" s="129"/>
      <c r="AG497" s="129"/>
      <c r="AH497" s="130"/>
      <c r="AI497" s="131">
        <f t="shared" si="65"/>
        <v>17</v>
      </c>
      <c r="AJ497" s="132" t="str">
        <f t="shared" si="67"/>
        <v>TN</v>
      </c>
      <c r="AK497" s="133"/>
      <c r="AL497" s="134" t="str">
        <f t="shared" si="60"/>
        <v>TN</v>
      </c>
      <c r="AM497" s="119">
        <v>599</v>
      </c>
      <c r="AN497" s="135">
        <f t="shared" si="61"/>
        <v>2</v>
      </c>
      <c r="AO497" s="135" t="str">
        <f t="shared" si="62"/>
        <v>126</v>
      </c>
      <c r="AP497" s="135" t="str">
        <f t="shared" si="63"/>
        <v>12</v>
      </c>
      <c r="AQ497" s="135" t="str">
        <f t="shared" si="64"/>
        <v>2</v>
      </c>
      <c r="AR497" s="136"/>
      <c r="AS497" s="156">
        <v>2</v>
      </c>
      <c r="AT497" s="161"/>
      <c r="AU497" s="137"/>
    </row>
    <row r="498" spans="1:76" s="6" customFormat="1" ht="23.25" customHeight="1" x14ac:dyDescent="0.25">
      <c r="A498" s="43">
        <v>37</v>
      </c>
      <c r="B498" s="44">
        <v>43</v>
      </c>
      <c r="C498" s="14" t="s">
        <v>1300</v>
      </c>
      <c r="D498" s="119">
        <f>IF(AND(AS498=AS497,AL498=AL497),IF(AL498="TN",IF(AS497=3,IF(D497&lt;'Phan phong'!$I$9,D497+1,1),IF(D497&lt;'Phan phong'!$I$10,D497+1,1)),IF(AS497=3,IF(D497&lt;'Phan phong'!$P$9,D497+1,1),IF(D497&lt;'Phan phong'!$P$10,D497+1,1))),1)</f>
        <v>14</v>
      </c>
      <c r="E498" s="138">
        <v>290496</v>
      </c>
      <c r="F498" s="121" t="s">
        <v>1381</v>
      </c>
      <c r="G498" s="150" t="s">
        <v>355</v>
      </c>
      <c r="H498" s="163" t="s">
        <v>50</v>
      </c>
      <c r="I498" s="124"/>
      <c r="J498" s="124"/>
      <c r="K498" s="124"/>
      <c r="L498" s="124"/>
      <c r="M498" s="124"/>
      <c r="N498" s="124"/>
      <c r="O498" s="124"/>
      <c r="P498" s="124"/>
      <c r="Q498" s="142"/>
      <c r="R498" s="126"/>
      <c r="S498" s="124"/>
      <c r="T498" s="124"/>
      <c r="U498" s="124"/>
      <c r="V498" s="124"/>
      <c r="W498" s="124"/>
      <c r="X498" s="124"/>
      <c r="Y498" s="124"/>
      <c r="Z498" s="124"/>
      <c r="AA498" s="142"/>
      <c r="AB498" s="126"/>
      <c r="AC498" s="127">
        <f t="shared" si="68"/>
        <v>0</v>
      </c>
      <c r="AD498" s="143" t="s">
        <v>1558</v>
      </c>
      <c r="AE498" s="143" t="s">
        <v>1284</v>
      </c>
      <c r="AF498" s="129"/>
      <c r="AG498" s="129"/>
      <c r="AH498" s="130"/>
      <c r="AI498" s="131">
        <f t="shared" si="65"/>
        <v>17</v>
      </c>
      <c r="AJ498" s="132" t="str">
        <f t="shared" si="67"/>
        <v>TN</v>
      </c>
      <c r="AK498" s="133"/>
      <c r="AL498" s="134" t="str">
        <f t="shared" si="60"/>
        <v>TN</v>
      </c>
      <c r="AM498" s="119">
        <v>708</v>
      </c>
      <c r="AN498" s="135">
        <f t="shared" si="61"/>
        <v>2</v>
      </c>
      <c r="AO498" s="135" t="str">
        <f t="shared" si="62"/>
        <v>129</v>
      </c>
      <c r="AP498" s="135" t="str">
        <f t="shared" si="63"/>
        <v>12</v>
      </c>
      <c r="AQ498" s="135" t="str">
        <f t="shared" si="64"/>
        <v>2</v>
      </c>
      <c r="AR498" s="136"/>
      <c r="AS498" s="156">
        <v>2</v>
      </c>
      <c r="AT498" s="145"/>
      <c r="AU498" s="137"/>
    </row>
    <row r="499" spans="1:76" s="6" customFormat="1" ht="23.25" customHeight="1" x14ac:dyDescent="0.2">
      <c r="A499" s="43">
        <v>31</v>
      </c>
      <c r="B499" s="44">
        <v>18</v>
      </c>
      <c r="C499" s="14" t="s">
        <v>1300</v>
      </c>
      <c r="D499" s="119">
        <f>IF(AND(AS499=AS498,AL499=AL498),IF(AL499="TN",IF(AS498=3,IF(D498&lt;'Phan phong'!$I$9,D498+1,1),IF(D498&lt;'Phan phong'!$I$10,D498+1,1)),IF(AS498=3,IF(D498&lt;'Phan phong'!$P$9,D498+1,1),IF(D498&lt;'Phan phong'!$P$10,D498+1,1))),1)</f>
        <v>15</v>
      </c>
      <c r="E499" s="120">
        <v>290497</v>
      </c>
      <c r="F499" s="121" t="s">
        <v>1366</v>
      </c>
      <c r="G499" s="150" t="s">
        <v>355</v>
      </c>
      <c r="H499" s="163" t="s">
        <v>153</v>
      </c>
      <c r="I499" s="124"/>
      <c r="J499" s="124"/>
      <c r="K499" s="124"/>
      <c r="L499" s="124"/>
      <c r="M499" s="124"/>
      <c r="N499" s="124"/>
      <c r="O499" s="124"/>
      <c r="P499" s="124"/>
      <c r="Q499" s="142"/>
      <c r="R499" s="126"/>
      <c r="S499" s="124"/>
      <c r="T499" s="124"/>
      <c r="U499" s="124"/>
      <c r="V499" s="124"/>
      <c r="W499" s="124"/>
      <c r="X499" s="124"/>
      <c r="Y499" s="124"/>
      <c r="Z499" s="124"/>
      <c r="AA499" s="142"/>
      <c r="AB499" s="126"/>
      <c r="AC499" s="127">
        <f t="shared" si="68"/>
        <v>0</v>
      </c>
      <c r="AD499" s="143" t="s">
        <v>1287</v>
      </c>
      <c r="AE499" s="143" t="s">
        <v>1284</v>
      </c>
      <c r="AF499" s="129"/>
      <c r="AG499" s="129"/>
      <c r="AH499" s="130"/>
      <c r="AI499" s="131">
        <f t="shared" si="65"/>
        <v>17</v>
      </c>
      <c r="AJ499" s="132" t="str">
        <f t="shared" si="67"/>
        <v>TN</v>
      </c>
      <c r="AK499" s="133"/>
      <c r="AL499" s="134" t="str">
        <f t="shared" si="60"/>
        <v>TN</v>
      </c>
      <c r="AM499" s="119">
        <v>488</v>
      </c>
      <c r="AN499" s="135">
        <f t="shared" si="61"/>
        <v>2</v>
      </c>
      <c r="AO499" s="135" t="str">
        <f t="shared" si="62"/>
        <v>123</v>
      </c>
      <c r="AP499" s="135" t="str">
        <f t="shared" si="63"/>
        <v>12</v>
      </c>
      <c r="AQ499" s="135" t="str">
        <f t="shared" si="64"/>
        <v>2</v>
      </c>
      <c r="AR499" s="146"/>
      <c r="AS499" s="156">
        <v>2</v>
      </c>
      <c r="AT499" s="145"/>
      <c r="AU499" s="137"/>
    </row>
    <row r="500" spans="1:76" s="6" customFormat="1" ht="23.25" customHeight="1" x14ac:dyDescent="0.25">
      <c r="A500" s="43">
        <v>31</v>
      </c>
      <c r="B500" s="44">
        <v>29</v>
      </c>
      <c r="C500" s="14" t="s">
        <v>1300</v>
      </c>
      <c r="D500" s="119">
        <f>IF(AND(AS500=AS499,AL500=AL499),IF(AL500="TN",IF(AS499=3,IF(D499&lt;'Phan phong'!$I$9,D499+1,1),IF(D499&lt;'Phan phong'!$I$10,D499+1,1)),IF(AS499=3,IF(D499&lt;'Phan phong'!$P$9,D499+1,1),IF(D499&lt;'Phan phong'!$P$10,D499+1,1))),1)</f>
        <v>16</v>
      </c>
      <c r="E500" s="138">
        <v>290498</v>
      </c>
      <c r="F500" s="121" t="s">
        <v>522</v>
      </c>
      <c r="G500" s="150" t="s">
        <v>355</v>
      </c>
      <c r="H500" s="163" t="s">
        <v>152</v>
      </c>
      <c r="I500" s="142"/>
      <c r="J500" s="142"/>
      <c r="K500" s="124"/>
      <c r="L500" s="124"/>
      <c r="M500" s="124"/>
      <c r="N500" s="124"/>
      <c r="O500" s="124"/>
      <c r="P500" s="124"/>
      <c r="Q500" s="142"/>
      <c r="R500" s="152"/>
      <c r="S500" s="142"/>
      <c r="T500" s="142"/>
      <c r="U500" s="124"/>
      <c r="V500" s="124"/>
      <c r="W500" s="124"/>
      <c r="X500" s="124"/>
      <c r="Y500" s="124"/>
      <c r="Z500" s="124"/>
      <c r="AA500" s="142"/>
      <c r="AB500" s="152"/>
      <c r="AC500" s="127">
        <f t="shared" si="68"/>
        <v>0</v>
      </c>
      <c r="AD500" s="143" t="s">
        <v>1288</v>
      </c>
      <c r="AE500" s="143" t="s">
        <v>1284</v>
      </c>
      <c r="AF500" s="129"/>
      <c r="AG500" s="129"/>
      <c r="AH500" s="130"/>
      <c r="AI500" s="131">
        <f t="shared" si="65"/>
        <v>17</v>
      </c>
      <c r="AJ500" s="132" t="str">
        <f t="shared" si="67"/>
        <v>TN</v>
      </c>
      <c r="AK500" s="133"/>
      <c r="AL500" s="134" t="str">
        <f t="shared" si="60"/>
        <v>TN</v>
      </c>
      <c r="AM500" s="119">
        <v>633</v>
      </c>
      <c r="AN500" s="135">
        <f t="shared" si="61"/>
        <v>2</v>
      </c>
      <c r="AO500" s="135" t="str">
        <f t="shared" si="62"/>
        <v>127</v>
      </c>
      <c r="AP500" s="135" t="str">
        <f t="shared" si="63"/>
        <v>12</v>
      </c>
      <c r="AQ500" s="135" t="str">
        <f t="shared" si="64"/>
        <v>2</v>
      </c>
      <c r="AR500" s="136"/>
      <c r="AS500" s="156">
        <v>2</v>
      </c>
      <c r="AT500" s="161"/>
      <c r="AU500" s="137"/>
    </row>
    <row r="501" spans="1:76" s="6" customFormat="1" ht="23.25" customHeight="1" x14ac:dyDescent="0.25">
      <c r="A501" s="43">
        <v>36</v>
      </c>
      <c r="B501" s="44">
        <v>6</v>
      </c>
      <c r="C501" s="14" t="s">
        <v>1300</v>
      </c>
      <c r="D501" s="119">
        <f>IF(AND(AS501=AS500,AL501=AL500),IF(AL501="TN",IF(AS500=3,IF(D500&lt;'Phan phong'!$I$9,D500+1,1),IF(D500&lt;'Phan phong'!$I$10,D500+1,1)),IF(AS500=3,IF(D500&lt;'Phan phong'!$P$9,D500+1,1),IF(D500&lt;'Phan phong'!$P$10,D500+1,1))),1)</f>
        <v>17</v>
      </c>
      <c r="E501" s="120">
        <v>290499</v>
      </c>
      <c r="F501" s="121" t="s">
        <v>1375</v>
      </c>
      <c r="G501" s="150" t="s">
        <v>420</v>
      </c>
      <c r="H501" s="163" t="s">
        <v>155</v>
      </c>
      <c r="I501" s="142"/>
      <c r="J501" s="142"/>
      <c r="K501" s="124"/>
      <c r="L501" s="124"/>
      <c r="M501" s="124"/>
      <c r="N501" s="124"/>
      <c r="O501" s="124"/>
      <c r="P501" s="124"/>
      <c r="Q501" s="142"/>
      <c r="R501" s="126"/>
      <c r="S501" s="142"/>
      <c r="T501" s="142"/>
      <c r="U501" s="124"/>
      <c r="V501" s="124"/>
      <c r="W501" s="124"/>
      <c r="X501" s="124"/>
      <c r="Y501" s="124"/>
      <c r="Z501" s="124"/>
      <c r="AA501" s="142"/>
      <c r="AB501" s="126"/>
      <c r="AC501" s="127">
        <f t="shared" si="68"/>
        <v>0</v>
      </c>
      <c r="AD501" s="143" t="s">
        <v>1283</v>
      </c>
      <c r="AE501" s="143" t="s">
        <v>1284</v>
      </c>
      <c r="AF501" s="129"/>
      <c r="AG501" s="129"/>
      <c r="AH501" s="130"/>
      <c r="AI501" s="131">
        <f t="shared" si="65"/>
        <v>17</v>
      </c>
      <c r="AJ501" s="132" t="str">
        <f t="shared" si="67"/>
        <v>TN</v>
      </c>
      <c r="AK501" s="133"/>
      <c r="AL501" s="134" t="str">
        <f t="shared" si="60"/>
        <v>TN</v>
      </c>
      <c r="AM501" s="119">
        <v>419</v>
      </c>
      <c r="AN501" s="135">
        <f t="shared" si="61"/>
        <v>2</v>
      </c>
      <c r="AO501" s="135" t="str">
        <f t="shared" si="62"/>
        <v>121</v>
      </c>
      <c r="AP501" s="135" t="str">
        <f t="shared" si="63"/>
        <v>12</v>
      </c>
      <c r="AQ501" s="135" t="str">
        <f t="shared" si="64"/>
        <v>2</v>
      </c>
      <c r="AR501" s="180"/>
      <c r="AS501" s="156">
        <v>2</v>
      </c>
      <c r="AT501" s="137"/>
      <c r="AU501" s="161"/>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row>
    <row r="502" spans="1:76" s="6" customFormat="1" ht="23.25" customHeight="1" x14ac:dyDescent="0.25">
      <c r="A502" s="43">
        <v>32</v>
      </c>
      <c r="B502" s="44">
        <v>30</v>
      </c>
      <c r="C502" s="14" t="s">
        <v>1300</v>
      </c>
      <c r="D502" s="119">
        <f>IF(AND(AS502=AS501,AL502=AL501),IF(AL502="TN",IF(AS501=3,IF(D501&lt;'Phan phong'!$I$9,D501+1,1),IF(D501&lt;'Phan phong'!$I$10,D501+1,1)),IF(AS501=3,IF(D501&lt;'Phan phong'!$P$9,D501+1,1),IF(D501&lt;'Phan phong'!$P$10,D501+1,1))),1)</f>
        <v>18</v>
      </c>
      <c r="E502" s="138">
        <v>290500</v>
      </c>
      <c r="F502" s="121" t="s">
        <v>1368</v>
      </c>
      <c r="G502" s="150" t="s">
        <v>420</v>
      </c>
      <c r="H502" s="163" t="s">
        <v>154</v>
      </c>
      <c r="I502" s="142"/>
      <c r="J502" s="142"/>
      <c r="K502" s="124"/>
      <c r="L502" s="124"/>
      <c r="M502" s="124"/>
      <c r="N502" s="124"/>
      <c r="O502" s="124"/>
      <c r="P502" s="124"/>
      <c r="Q502" s="142"/>
      <c r="R502" s="152"/>
      <c r="S502" s="142"/>
      <c r="T502" s="142"/>
      <c r="U502" s="124"/>
      <c r="V502" s="124"/>
      <c r="W502" s="124"/>
      <c r="X502" s="124"/>
      <c r="Y502" s="124"/>
      <c r="Z502" s="124"/>
      <c r="AA502" s="142"/>
      <c r="AB502" s="152"/>
      <c r="AC502" s="127">
        <f t="shared" si="68"/>
        <v>0</v>
      </c>
      <c r="AD502" s="143" t="s">
        <v>1288</v>
      </c>
      <c r="AE502" s="143" t="s">
        <v>1284</v>
      </c>
      <c r="AF502" s="129"/>
      <c r="AG502" s="129"/>
      <c r="AH502" s="130"/>
      <c r="AI502" s="131">
        <f t="shared" si="65"/>
        <v>17</v>
      </c>
      <c r="AJ502" s="132" t="str">
        <f t="shared" si="67"/>
        <v>TN</v>
      </c>
      <c r="AK502" s="133"/>
      <c r="AL502" s="134" t="str">
        <f t="shared" si="60"/>
        <v>TN</v>
      </c>
      <c r="AM502" s="119">
        <v>634</v>
      </c>
      <c r="AN502" s="135">
        <f t="shared" si="61"/>
        <v>2</v>
      </c>
      <c r="AO502" s="135" t="str">
        <f t="shared" si="62"/>
        <v>127</v>
      </c>
      <c r="AP502" s="135" t="str">
        <f t="shared" si="63"/>
        <v>12</v>
      </c>
      <c r="AQ502" s="135" t="str">
        <f t="shared" si="64"/>
        <v>2</v>
      </c>
      <c r="AR502" s="136"/>
      <c r="AS502" s="156">
        <v>2</v>
      </c>
      <c r="AT502" s="161"/>
      <c r="AU502" s="137"/>
    </row>
    <row r="503" spans="1:76" s="6" customFormat="1" ht="23.25" customHeight="1" x14ac:dyDescent="0.25">
      <c r="A503" s="43">
        <v>34</v>
      </c>
      <c r="B503" s="44">
        <v>11</v>
      </c>
      <c r="C503" s="14" t="s">
        <v>1300</v>
      </c>
      <c r="D503" s="119">
        <f>IF(AND(AS503=AS502,AL503=AL502),IF(AL503="TN",IF(AS502=3,IF(D502&lt;'Phan phong'!$I$9,D502+1,1),IF(D502&lt;'Phan phong'!$I$10,D502+1,1)),IF(AS502=3,IF(D502&lt;'Phan phong'!$P$9,D502+1,1),IF(D502&lt;'Phan phong'!$P$10,D502+1,1))),1)</f>
        <v>19</v>
      </c>
      <c r="E503" s="120">
        <v>290501</v>
      </c>
      <c r="F503" s="121" t="s">
        <v>404</v>
      </c>
      <c r="G503" s="150" t="s">
        <v>620</v>
      </c>
      <c r="H503" s="163" t="s">
        <v>159</v>
      </c>
      <c r="I503" s="142"/>
      <c r="J503" s="142"/>
      <c r="K503" s="124"/>
      <c r="L503" s="124"/>
      <c r="M503" s="124"/>
      <c r="N503" s="124"/>
      <c r="O503" s="124"/>
      <c r="P503" s="124"/>
      <c r="Q503" s="142"/>
      <c r="R503" s="152"/>
      <c r="S503" s="142"/>
      <c r="T503" s="142"/>
      <c r="U503" s="124"/>
      <c r="V503" s="124"/>
      <c r="W503" s="124"/>
      <c r="X503" s="124"/>
      <c r="Y503" s="124"/>
      <c r="Z503" s="124"/>
      <c r="AA503" s="142"/>
      <c r="AB503" s="152"/>
      <c r="AC503" s="127">
        <f t="shared" si="68"/>
        <v>0</v>
      </c>
      <c r="AD503" s="143" t="s">
        <v>1285</v>
      </c>
      <c r="AE503" s="143" t="s">
        <v>1293</v>
      </c>
      <c r="AF503" s="129"/>
      <c r="AG503" s="129"/>
      <c r="AH503" s="171"/>
      <c r="AI503" s="131">
        <f t="shared" si="65"/>
        <v>17</v>
      </c>
      <c r="AJ503" s="132" t="str">
        <f t="shared" si="67"/>
        <v>TN</v>
      </c>
      <c r="AK503" s="154"/>
      <c r="AL503" s="134" t="str">
        <f t="shared" si="60"/>
        <v>TN</v>
      </c>
      <c r="AM503" s="119">
        <v>454</v>
      </c>
      <c r="AN503" s="135">
        <f t="shared" si="61"/>
        <v>2</v>
      </c>
      <c r="AO503" s="135" t="str">
        <f t="shared" si="62"/>
        <v>122</v>
      </c>
      <c r="AP503" s="135" t="str">
        <f t="shared" si="63"/>
        <v>12</v>
      </c>
      <c r="AQ503" s="135" t="str">
        <f t="shared" si="64"/>
        <v>2</v>
      </c>
      <c r="AR503" s="155"/>
      <c r="AS503" s="156">
        <v>2</v>
      </c>
      <c r="AT503" s="156"/>
      <c r="AU503" s="145"/>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row>
    <row r="504" spans="1:76" s="6" customFormat="1" ht="23.25" customHeight="1" x14ac:dyDescent="0.25">
      <c r="A504" s="43">
        <v>38</v>
      </c>
      <c r="B504" s="44">
        <v>22</v>
      </c>
      <c r="C504" s="14" t="s">
        <v>1300</v>
      </c>
      <c r="D504" s="119">
        <f>IF(AND(AS504=AS503,AL504=AL503),IF(AL504="TN",IF(AS503=3,IF(D503&lt;'Phan phong'!$I$9,D503+1,1),IF(D503&lt;'Phan phong'!$I$10,D503+1,1)),IF(AS503=3,IF(D503&lt;'Phan phong'!$P$9,D503+1,1),IF(D503&lt;'Phan phong'!$P$10,D503+1,1))),1)</f>
        <v>20</v>
      </c>
      <c r="E504" s="138">
        <v>290502</v>
      </c>
      <c r="F504" s="121" t="s">
        <v>1459</v>
      </c>
      <c r="G504" s="150" t="s">
        <v>557</v>
      </c>
      <c r="H504" s="188">
        <v>37348</v>
      </c>
      <c r="I504" s="142"/>
      <c r="J504" s="142"/>
      <c r="K504" s="124"/>
      <c r="L504" s="124"/>
      <c r="M504" s="124"/>
      <c r="N504" s="124"/>
      <c r="O504" s="124"/>
      <c r="P504" s="124"/>
      <c r="Q504" s="142"/>
      <c r="R504" s="152"/>
      <c r="S504" s="142"/>
      <c r="T504" s="142"/>
      <c r="U504" s="124"/>
      <c r="V504" s="124"/>
      <c r="W504" s="124"/>
      <c r="X504" s="124"/>
      <c r="Y504" s="124"/>
      <c r="Z504" s="124"/>
      <c r="AA504" s="142"/>
      <c r="AB504" s="152"/>
      <c r="AC504" s="127">
        <f t="shared" si="68"/>
        <v>0</v>
      </c>
      <c r="AD504" s="143" t="s">
        <v>1290</v>
      </c>
      <c r="AE504" s="143" t="s">
        <v>1293</v>
      </c>
      <c r="AF504" s="129"/>
      <c r="AG504" s="129"/>
      <c r="AH504" s="130"/>
      <c r="AI504" s="131">
        <f t="shared" si="65"/>
        <v>17</v>
      </c>
      <c r="AJ504" s="132" t="str">
        <f t="shared" si="67"/>
        <v>TN</v>
      </c>
      <c r="AK504" s="133"/>
      <c r="AL504" s="134" t="str">
        <f t="shared" si="60"/>
        <v>TN</v>
      </c>
      <c r="AM504" s="119">
        <v>564</v>
      </c>
      <c r="AN504" s="135">
        <f t="shared" si="61"/>
        <v>2</v>
      </c>
      <c r="AO504" s="135" t="str">
        <f t="shared" si="62"/>
        <v>125</v>
      </c>
      <c r="AP504" s="135" t="str">
        <f t="shared" si="63"/>
        <v>12</v>
      </c>
      <c r="AQ504" s="135" t="str">
        <f t="shared" si="64"/>
        <v>2</v>
      </c>
      <c r="AR504" s="136"/>
      <c r="AS504" s="156">
        <v>2</v>
      </c>
      <c r="AT504" s="161"/>
      <c r="AU504" s="137"/>
    </row>
    <row r="505" spans="1:76" s="6" customFormat="1" ht="23.25" customHeight="1" x14ac:dyDescent="0.2">
      <c r="A505" s="43">
        <v>37</v>
      </c>
      <c r="B505" s="44">
        <v>22</v>
      </c>
      <c r="C505" s="14" t="s">
        <v>1300</v>
      </c>
      <c r="D505" s="119">
        <f>IF(AND(AS505=AS504,AL505=AL504),IF(AL505="TN",IF(AS504=3,IF(D504&lt;'Phan phong'!$I$9,D504+1,1),IF(D504&lt;'Phan phong'!$I$10,D504+1,1)),IF(AS504=3,IF(D504&lt;'Phan phong'!$P$9,D504+1,1),IF(D504&lt;'Phan phong'!$P$10,D504+1,1))),1)</f>
        <v>21</v>
      </c>
      <c r="E505" s="120">
        <v>290503</v>
      </c>
      <c r="F505" s="121" t="s">
        <v>460</v>
      </c>
      <c r="G505" s="150" t="s">
        <v>1308</v>
      </c>
      <c r="H505" s="163" t="s">
        <v>161</v>
      </c>
      <c r="I505" s="142"/>
      <c r="J505" s="142"/>
      <c r="K505" s="124"/>
      <c r="L505" s="124"/>
      <c r="M505" s="124"/>
      <c r="N505" s="124"/>
      <c r="O505" s="124"/>
      <c r="P505" s="124"/>
      <c r="Q505" s="142"/>
      <c r="R505" s="126"/>
      <c r="S505" s="142"/>
      <c r="T505" s="142"/>
      <c r="U505" s="124"/>
      <c r="V505" s="124"/>
      <c r="W505" s="124"/>
      <c r="X505" s="124"/>
      <c r="Y505" s="124"/>
      <c r="Z505" s="124"/>
      <c r="AA505" s="142"/>
      <c r="AB505" s="126"/>
      <c r="AC505" s="127">
        <f t="shared" si="68"/>
        <v>0</v>
      </c>
      <c r="AD505" s="143" t="s">
        <v>1286</v>
      </c>
      <c r="AE505" s="143" t="s">
        <v>1289</v>
      </c>
      <c r="AF505" s="129"/>
      <c r="AG505" s="129"/>
      <c r="AH505" s="171"/>
      <c r="AI505" s="131">
        <f t="shared" si="65"/>
        <v>17</v>
      </c>
      <c r="AJ505" s="132" t="str">
        <f t="shared" si="67"/>
        <v>TN</v>
      </c>
      <c r="AK505" s="133"/>
      <c r="AL505" s="134" t="str">
        <f t="shared" si="60"/>
        <v>TN</v>
      </c>
      <c r="AM505" s="119">
        <v>526</v>
      </c>
      <c r="AN505" s="135">
        <f t="shared" si="61"/>
        <v>2</v>
      </c>
      <c r="AO505" s="135" t="str">
        <f t="shared" si="62"/>
        <v>124</v>
      </c>
      <c r="AP505" s="135" t="str">
        <f t="shared" si="63"/>
        <v>12</v>
      </c>
      <c r="AQ505" s="135" t="str">
        <f t="shared" si="64"/>
        <v>2</v>
      </c>
      <c r="AR505" s="146"/>
      <c r="AS505" s="156">
        <v>2</v>
      </c>
      <c r="AT505" s="145"/>
      <c r="AU505" s="137"/>
    </row>
    <row r="506" spans="1:76" s="6" customFormat="1" ht="23.25" customHeight="1" x14ac:dyDescent="0.2">
      <c r="A506" s="43">
        <v>32</v>
      </c>
      <c r="B506" s="44">
        <v>19</v>
      </c>
      <c r="C506" s="14" t="s">
        <v>1300</v>
      </c>
      <c r="D506" s="119">
        <f>IF(AND(AS506=AS505,AL506=AL505),IF(AL506="TN",IF(AS505=3,IF(D505&lt;'Phan phong'!$I$9,D505+1,1),IF(D505&lt;'Phan phong'!$I$10,D505+1,1)),IF(AS505=3,IF(D505&lt;'Phan phong'!$P$9,D505+1,1),IF(D505&lt;'Phan phong'!$P$10,D505+1,1))),1)</f>
        <v>22</v>
      </c>
      <c r="E506" s="138">
        <v>290504</v>
      </c>
      <c r="F506" s="121" t="s">
        <v>410</v>
      </c>
      <c r="G506" s="150" t="s">
        <v>1308</v>
      </c>
      <c r="H506" s="163" t="s">
        <v>160</v>
      </c>
      <c r="I506" s="142"/>
      <c r="J506" s="142"/>
      <c r="K506" s="124"/>
      <c r="L506" s="124"/>
      <c r="M506" s="124"/>
      <c r="N506" s="124"/>
      <c r="O506" s="124"/>
      <c r="P506" s="124"/>
      <c r="Q506" s="142"/>
      <c r="R506" s="126"/>
      <c r="S506" s="142"/>
      <c r="T506" s="142"/>
      <c r="U506" s="124"/>
      <c r="V506" s="124"/>
      <c r="W506" s="124"/>
      <c r="X506" s="124"/>
      <c r="Y506" s="124"/>
      <c r="Z506" s="124"/>
      <c r="AA506" s="142"/>
      <c r="AB506" s="126"/>
      <c r="AC506" s="127">
        <f t="shared" si="68"/>
        <v>0</v>
      </c>
      <c r="AD506" s="143" t="s">
        <v>1287</v>
      </c>
      <c r="AE506" s="143" t="s">
        <v>1284</v>
      </c>
      <c r="AF506" s="129"/>
      <c r="AG506" s="129"/>
      <c r="AH506" s="171"/>
      <c r="AI506" s="131">
        <f t="shared" si="65"/>
        <v>17</v>
      </c>
      <c r="AJ506" s="132" t="str">
        <f t="shared" si="67"/>
        <v>TN</v>
      </c>
      <c r="AK506" s="133"/>
      <c r="AL506" s="134" t="str">
        <f t="shared" si="60"/>
        <v>TN</v>
      </c>
      <c r="AM506" s="119">
        <v>489</v>
      </c>
      <c r="AN506" s="135">
        <f t="shared" si="61"/>
        <v>2</v>
      </c>
      <c r="AO506" s="135" t="str">
        <f t="shared" si="62"/>
        <v>123</v>
      </c>
      <c r="AP506" s="135" t="str">
        <f t="shared" si="63"/>
        <v>12</v>
      </c>
      <c r="AQ506" s="135" t="str">
        <f t="shared" si="64"/>
        <v>2</v>
      </c>
      <c r="AR506" s="146"/>
      <c r="AS506" s="156">
        <v>2</v>
      </c>
      <c r="AT506" s="145"/>
      <c r="AU506" s="137"/>
    </row>
    <row r="507" spans="1:76" s="6" customFormat="1" ht="23.25" customHeight="1" x14ac:dyDescent="0.25">
      <c r="A507" s="43">
        <v>36</v>
      </c>
      <c r="B507" s="44">
        <v>12</v>
      </c>
      <c r="C507" s="14">
        <v>2</v>
      </c>
      <c r="D507" s="119">
        <f>IF(AND(AS507=AS506,AL507=AL506),IF(AL507="TN",IF(AS506=3,IF(D506&lt;'Phan phong'!$I$9,D506+1,1),IF(D506&lt;'Phan phong'!$I$10,D506+1,1)),IF(AS506=3,IF(D506&lt;'Phan phong'!$P$9,D506+1,1),IF(D506&lt;'Phan phong'!$P$10,D506+1,1))),1)</f>
        <v>23</v>
      </c>
      <c r="E507" s="120">
        <v>290505</v>
      </c>
      <c r="F507" s="121" t="s">
        <v>1352</v>
      </c>
      <c r="G507" s="150" t="s">
        <v>1302</v>
      </c>
      <c r="H507" s="163" t="s">
        <v>270</v>
      </c>
      <c r="I507" s="142"/>
      <c r="J507" s="142"/>
      <c r="K507" s="124"/>
      <c r="L507" s="124"/>
      <c r="M507" s="124"/>
      <c r="N507" s="124"/>
      <c r="O507" s="124"/>
      <c r="P507" s="124"/>
      <c r="Q507" s="142"/>
      <c r="R507" s="152"/>
      <c r="S507" s="142"/>
      <c r="T507" s="142"/>
      <c r="U507" s="124"/>
      <c r="V507" s="124"/>
      <c r="W507" s="124"/>
      <c r="X507" s="124"/>
      <c r="Y507" s="124"/>
      <c r="Z507" s="124"/>
      <c r="AA507" s="142"/>
      <c r="AB507" s="152"/>
      <c r="AC507" s="127">
        <f t="shared" si="68"/>
        <v>0</v>
      </c>
      <c r="AD507" s="143" t="s">
        <v>1285</v>
      </c>
      <c r="AE507" s="143" t="s">
        <v>1284</v>
      </c>
      <c r="AF507" s="129"/>
      <c r="AG507" s="129"/>
      <c r="AH507" s="171"/>
      <c r="AI507" s="131">
        <f t="shared" si="65"/>
        <v>17</v>
      </c>
      <c r="AJ507" s="132" t="str">
        <f t="shared" si="67"/>
        <v>TN</v>
      </c>
      <c r="AK507" s="154"/>
      <c r="AL507" s="134" t="str">
        <f t="shared" si="60"/>
        <v>TN</v>
      </c>
      <c r="AM507" s="119">
        <v>456</v>
      </c>
      <c r="AN507" s="135">
        <f t="shared" si="61"/>
        <v>2</v>
      </c>
      <c r="AO507" s="135" t="str">
        <f t="shared" si="62"/>
        <v>122</v>
      </c>
      <c r="AP507" s="135" t="str">
        <f t="shared" si="63"/>
        <v>12</v>
      </c>
      <c r="AQ507" s="135" t="str">
        <f t="shared" si="64"/>
        <v>2</v>
      </c>
      <c r="AR507" s="155"/>
      <c r="AS507" s="156">
        <v>2</v>
      </c>
      <c r="AT507" s="156"/>
      <c r="AU507" s="145"/>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row>
    <row r="508" spans="1:76" s="6" customFormat="1" ht="23.25" customHeight="1" x14ac:dyDescent="0.2">
      <c r="A508" s="43">
        <v>39</v>
      </c>
      <c r="B508" s="43">
        <v>20</v>
      </c>
      <c r="C508" s="15" t="s">
        <v>1136</v>
      </c>
      <c r="D508" s="119">
        <f>IF(AND(AS508=AS507,AL508=AL507),IF(AL508="TN",IF(AS507=3,IF(D507&lt;'Phan phong'!$I$9,D507+1,1),IF(D507&lt;'Phan phong'!$I$10,D507+1,1)),IF(AS507=3,IF(D507&lt;'Phan phong'!$P$9,D507+1,1),IF(D507&lt;'Phan phong'!$P$10,D507+1,1))),1)</f>
        <v>1</v>
      </c>
      <c r="E508" s="138">
        <v>290506</v>
      </c>
      <c r="F508" s="121" t="s">
        <v>575</v>
      </c>
      <c r="G508" s="150" t="s">
        <v>576</v>
      </c>
      <c r="H508" s="163" t="s">
        <v>799</v>
      </c>
      <c r="I508" s="142"/>
      <c r="J508" s="142"/>
      <c r="K508" s="124"/>
      <c r="L508" s="124"/>
      <c r="M508" s="124"/>
      <c r="N508" s="124"/>
      <c r="O508" s="124"/>
      <c r="P508" s="124"/>
      <c r="Q508" s="142"/>
      <c r="R508" s="126"/>
      <c r="S508" s="142"/>
      <c r="T508" s="142"/>
      <c r="U508" s="124"/>
      <c r="V508" s="124"/>
      <c r="W508" s="124"/>
      <c r="X508" s="124"/>
      <c r="Y508" s="124"/>
      <c r="Z508" s="124"/>
      <c r="AA508" s="142"/>
      <c r="AB508" s="126"/>
      <c r="AC508" s="127">
        <f>SUM(I508,K508,M508,O508,Q508)</f>
        <v>0</v>
      </c>
      <c r="AD508" s="143" t="s">
        <v>13</v>
      </c>
      <c r="AE508" s="143" t="s">
        <v>168</v>
      </c>
      <c r="AF508" s="129"/>
      <c r="AG508" s="129"/>
      <c r="AH508" s="144"/>
      <c r="AI508" s="131">
        <f t="shared" si="65"/>
        <v>18</v>
      </c>
      <c r="AJ508" s="132" t="str">
        <f t="shared" si="67"/>
        <v>XH</v>
      </c>
      <c r="AK508" s="133"/>
      <c r="AL508" s="134" t="str">
        <f t="shared" si="60"/>
        <v>XH</v>
      </c>
      <c r="AM508" s="119">
        <v>82</v>
      </c>
      <c r="AN508" s="135">
        <f t="shared" si="61"/>
        <v>1</v>
      </c>
      <c r="AO508" s="135" t="str">
        <f t="shared" si="62"/>
        <v>113</v>
      </c>
      <c r="AP508" s="135" t="str">
        <f t="shared" si="63"/>
        <v>11</v>
      </c>
      <c r="AQ508" s="135" t="str">
        <f t="shared" si="64"/>
        <v>1</v>
      </c>
      <c r="AR508" s="146"/>
      <c r="AS508" s="137">
        <v>3</v>
      </c>
      <c r="AT508" s="137"/>
      <c r="AU508" s="145"/>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row>
    <row r="509" spans="1:76" s="6" customFormat="1" ht="23.25" customHeight="1" x14ac:dyDescent="0.25">
      <c r="A509" s="43">
        <v>40</v>
      </c>
      <c r="B509" s="43">
        <v>25</v>
      </c>
      <c r="C509" s="15" t="s">
        <v>1124</v>
      </c>
      <c r="D509" s="119">
        <f>IF(AND(AS509=AS508,AL509=AL508),IF(AL509="TN",IF(AS508=3,IF(D508&lt;'Phan phong'!$I$9,D508+1,1),IF(D508&lt;'Phan phong'!$I$10,D508+1,1)),IF(AS508=3,IF(D508&lt;'Phan phong'!$P$9,D508+1,1),IF(D508&lt;'Phan phong'!$P$10,D508+1,1))),1)</f>
        <v>2</v>
      </c>
      <c r="E509" s="120">
        <v>290507</v>
      </c>
      <c r="F509" s="121" t="s">
        <v>568</v>
      </c>
      <c r="G509" s="150" t="s">
        <v>23</v>
      </c>
      <c r="H509" s="163" t="s">
        <v>739</v>
      </c>
      <c r="I509" s="142"/>
      <c r="J509" s="142"/>
      <c r="K509" s="124"/>
      <c r="L509" s="124"/>
      <c r="M509" s="124"/>
      <c r="N509" s="124"/>
      <c r="O509" s="124"/>
      <c r="P509" s="124"/>
      <c r="Q509" s="142"/>
      <c r="R509" s="152"/>
      <c r="S509" s="142"/>
      <c r="T509" s="142"/>
      <c r="U509" s="124"/>
      <c r="V509" s="124"/>
      <c r="W509" s="124"/>
      <c r="X509" s="124"/>
      <c r="Y509" s="124"/>
      <c r="Z509" s="124"/>
      <c r="AA509" s="142"/>
      <c r="AB509" s="152"/>
      <c r="AC509" s="127">
        <f>SUM(I509,K509,M509,O509,Q509)</f>
        <v>0</v>
      </c>
      <c r="AD509" s="143" t="s">
        <v>13</v>
      </c>
      <c r="AE509" s="143" t="s">
        <v>168</v>
      </c>
      <c r="AF509" s="129"/>
      <c r="AG509" s="129"/>
      <c r="AH509" s="144"/>
      <c r="AI509" s="131">
        <f t="shared" si="65"/>
        <v>18</v>
      </c>
      <c r="AJ509" s="132" t="str">
        <f t="shared" si="67"/>
        <v>XH</v>
      </c>
      <c r="AK509" s="154"/>
      <c r="AL509" s="134" t="str">
        <f t="shared" si="60"/>
        <v>XH</v>
      </c>
      <c r="AM509" s="119">
        <v>84</v>
      </c>
      <c r="AN509" s="135">
        <f t="shared" si="61"/>
        <v>1</v>
      </c>
      <c r="AO509" s="135" t="str">
        <f t="shared" si="62"/>
        <v>113</v>
      </c>
      <c r="AP509" s="135" t="str">
        <f t="shared" si="63"/>
        <v>11</v>
      </c>
      <c r="AQ509" s="135" t="str">
        <f t="shared" si="64"/>
        <v>1</v>
      </c>
      <c r="AR509" s="155"/>
      <c r="AS509" s="137">
        <v>3</v>
      </c>
      <c r="AT509" s="156"/>
      <c r="AU509" s="145"/>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row>
    <row r="510" spans="1:76" s="6" customFormat="1" ht="23.25" customHeight="1" x14ac:dyDescent="0.25">
      <c r="A510" s="43">
        <v>11</v>
      </c>
      <c r="B510" s="44">
        <v>15</v>
      </c>
      <c r="C510" s="50" t="s">
        <v>1712</v>
      </c>
      <c r="D510" s="119">
        <f>IF(AND(AS510=AS509,AL510=AL509),IF(AL510="TN",IF(AS509=3,IF(D509&lt;'Phan phong'!$I$9,D509+1,1),IF(D509&lt;'Phan phong'!$I$10,D509+1,1)),IF(AS509=3,IF(D509&lt;'Phan phong'!$P$9,D509+1,1),IF(D509&lt;'Phan phong'!$P$10,D509+1,1))),1)</f>
        <v>3</v>
      </c>
      <c r="E510" s="138">
        <v>290508</v>
      </c>
      <c r="F510" s="121" t="s">
        <v>2015</v>
      </c>
      <c r="G510" s="122" t="s">
        <v>23</v>
      </c>
      <c r="H510" s="123">
        <v>37213</v>
      </c>
      <c r="I510" s="124"/>
      <c r="J510" s="124"/>
      <c r="K510" s="124"/>
      <c r="L510" s="124"/>
      <c r="M510" s="124"/>
      <c r="N510" s="124"/>
      <c r="O510" s="124"/>
      <c r="P510" s="124"/>
      <c r="Q510" s="125"/>
      <c r="R510" s="126"/>
      <c r="S510" s="124"/>
      <c r="T510" s="124"/>
      <c r="U510" s="124"/>
      <c r="V510" s="124"/>
      <c r="W510" s="124"/>
      <c r="X510" s="124"/>
      <c r="Y510" s="124"/>
      <c r="Z510" s="124"/>
      <c r="AA510" s="125"/>
      <c r="AB510" s="126"/>
      <c r="AC510" s="127">
        <f>SUM(I510,K510,M510,O510,Q510)</f>
        <v>0</v>
      </c>
      <c r="AD510" s="128" t="s">
        <v>6</v>
      </c>
      <c r="AE510" s="128" t="s">
        <v>272</v>
      </c>
      <c r="AF510" s="177"/>
      <c r="AG510" s="177"/>
      <c r="AH510" s="165"/>
      <c r="AI510" s="131">
        <f t="shared" si="65"/>
        <v>18</v>
      </c>
      <c r="AJ510" s="132" t="str">
        <f t="shared" si="67"/>
        <v>XH</v>
      </c>
      <c r="AK510" s="133"/>
      <c r="AL510" s="134" t="str">
        <f t="shared" si="60"/>
        <v>XH</v>
      </c>
      <c r="AM510" s="119">
        <v>862</v>
      </c>
      <c r="AN510" s="135">
        <f t="shared" si="61"/>
        <v>0</v>
      </c>
      <c r="AO510" s="135" t="str">
        <f t="shared" si="62"/>
        <v>104</v>
      </c>
      <c r="AP510" s="135" t="str">
        <f t="shared" si="63"/>
        <v>10</v>
      </c>
      <c r="AQ510" s="135" t="str">
        <f t="shared" si="64"/>
        <v>0</v>
      </c>
      <c r="AR510" s="180"/>
      <c r="AS510" s="137">
        <v>3</v>
      </c>
      <c r="AT510" s="137"/>
      <c r="AU510" s="161"/>
      <c r="AV510" s="18"/>
      <c r="AW510" s="18"/>
      <c r="AX510" s="18"/>
      <c r="AY510" s="18"/>
      <c r="AZ510" s="18"/>
      <c r="BA510" s="18"/>
      <c r="BB510" s="18"/>
      <c r="BC510" s="18"/>
      <c r="BD510" s="18"/>
      <c r="BE510" s="18"/>
      <c r="BF510" s="18"/>
      <c r="BG510" s="18"/>
      <c r="BH510" s="18"/>
      <c r="BI510" s="18"/>
      <c r="BJ510" s="18"/>
      <c r="BK510" s="18"/>
      <c r="BL510" s="18"/>
      <c r="BM510" s="18"/>
      <c r="BN510" s="18"/>
      <c r="BO510" s="18"/>
      <c r="BP510" s="18"/>
      <c r="BQ510" s="18"/>
      <c r="BR510" s="18"/>
      <c r="BS510" s="18"/>
      <c r="BT510" s="18"/>
      <c r="BU510" s="18"/>
      <c r="BV510" s="18"/>
      <c r="BW510" s="18"/>
      <c r="BX510" s="18"/>
    </row>
    <row r="511" spans="1:76" s="6" customFormat="1" ht="23.25" customHeight="1" x14ac:dyDescent="0.25">
      <c r="A511" s="43">
        <v>1</v>
      </c>
      <c r="B511" s="43">
        <v>6</v>
      </c>
      <c r="C511" s="15" t="s">
        <v>1154</v>
      </c>
      <c r="D511" s="119">
        <f>IF(AND(AS511=AS510,AL511=AL510),IF(AL511="TN",IF(AS510=3,IF(D510&lt;'Phan phong'!$I$9,D510+1,1),IF(D510&lt;'Phan phong'!$I$10,D510+1,1)),IF(AS510=3,IF(D510&lt;'Phan phong'!$P$9,D510+1,1),IF(D510&lt;'Phan phong'!$P$10,D510+1,1))),1)</f>
        <v>4</v>
      </c>
      <c r="E511" s="120">
        <v>290509</v>
      </c>
      <c r="F511" s="121" t="s">
        <v>585</v>
      </c>
      <c r="G511" s="150" t="s">
        <v>23</v>
      </c>
      <c r="H511" s="163" t="s">
        <v>687</v>
      </c>
      <c r="I511" s="142"/>
      <c r="J511" s="142"/>
      <c r="K511" s="124"/>
      <c r="L511" s="124"/>
      <c r="M511" s="124"/>
      <c r="N511" s="124"/>
      <c r="O511" s="124"/>
      <c r="P511" s="124"/>
      <c r="Q511" s="142"/>
      <c r="R511" s="152"/>
      <c r="S511" s="142"/>
      <c r="T511" s="142"/>
      <c r="U511" s="124"/>
      <c r="V511" s="124"/>
      <c r="W511" s="124"/>
      <c r="X511" s="124"/>
      <c r="Y511" s="124"/>
      <c r="Z511" s="124"/>
      <c r="AA511" s="142"/>
      <c r="AB511" s="152"/>
      <c r="AC511" s="127">
        <f>SUM(I511,K511,M511,O511,Q511)</f>
        <v>0</v>
      </c>
      <c r="AD511" s="143" t="s">
        <v>13</v>
      </c>
      <c r="AE511" s="143" t="s">
        <v>168</v>
      </c>
      <c r="AF511" s="129"/>
      <c r="AG511" s="129"/>
      <c r="AH511" s="144"/>
      <c r="AI511" s="131">
        <f t="shared" si="65"/>
        <v>18</v>
      </c>
      <c r="AJ511" s="132" t="str">
        <f t="shared" si="67"/>
        <v>XH</v>
      </c>
      <c r="AK511" s="154"/>
      <c r="AL511" s="134" t="str">
        <f t="shared" si="60"/>
        <v>XH</v>
      </c>
      <c r="AM511" s="119">
        <v>83</v>
      </c>
      <c r="AN511" s="135">
        <f t="shared" si="61"/>
        <v>1</v>
      </c>
      <c r="AO511" s="135" t="str">
        <f t="shared" si="62"/>
        <v>113</v>
      </c>
      <c r="AP511" s="135" t="str">
        <f t="shared" si="63"/>
        <v>11</v>
      </c>
      <c r="AQ511" s="135" t="str">
        <f t="shared" si="64"/>
        <v>1</v>
      </c>
      <c r="AR511" s="155"/>
      <c r="AS511" s="137">
        <v>3</v>
      </c>
      <c r="AT511" s="156"/>
      <c r="AU511" s="145"/>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row>
    <row r="512" spans="1:76" s="6" customFormat="1" ht="23.25" customHeight="1" x14ac:dyDescent="0.25">
      <c r="A512" s="43">
        <v>13</v>
      </c>
      <c r="B512" s="44">
        <v>21</v>
      </c>
      <c r="C512" s="50" t="s">
        <v>1781</v>
      </c>
      <c r="D512" s="119">
        <f>IF(AND(AS512=AS511,AL512=AL511),IF(AL512="TN",IF(AS511=3,IF(D511&lt;'Phan phong'!$I$9,D511+1,1),IF(D511&lt;'Phan phong'!$I$10,D511+1,1)),IF(AS511=3,IF(D511&lt;'Phan phong'!$P$9,D511+1,1),IF(D511&lt;'Phan phong'!$P$10,D511+1,1))),1)</f>
        <v>5</v>
      </c>
      <c r="E512" s="138">
        <v>290510</v>
      </c>
      <c r="F512" s="121" t="s">
        <v>558</v>
      </c>
      <c r="G512" s="122" t="s">
        <v>23</v>
      </c>
      <c r="H512" s="123">
        <v>37149</v>
      </c>
      <c r="I512" s="124"/>
      <c r="J512" s="124"/>
      <c r="K512" s="124"/>
      <c r="L512" s="124"/>
      <c r="M512" s="124"/>
      <c r="N512" s="124"/>
      <c r="O512" s="124"/>
      <c r="P512" s="124"/>
      <c r="Q512" s="125"/>
      <c r="R512" s="126"/>
      <c r="S512" s="124"/>
      <c r="T512" s="124"/>
      <c r="U512" s="124"/>
      <c r="V512" s="124"/>
      <c r="W512" s="124"/>
      <c r="X512" s="124"/>
      <c r="Y512" s="124"/>
      <c r="Z512" s="124"/>
      <c r="AA512" s="125"/>
      <c r="AB512" s="126"/>
      <c r="AC512" s="127">
        <f>SUM(I512,K512,M512,O512)</f>
        <v>0</v>
      </c>
      <c r="AD512" s="128" t="s">
        <v>5</v>
      </c>
      <c r="AE512" s="128" t="s">
        <v>272</v>
      </c>
      <c r="AF512" s="129"/>
      <c r="AG512" s="129"/>
      <c r="AH512" s="130"/>
      <c r="AI512" s="131">
        <f t="shared" si="65"/>
        <v>18</v>
      </c>
      <c r="AJ512" s="132" t="str">
        <f t="shared" si="67"/>
        <v>XH</v>
      </c>
      <c r="AK512" s="133"/>
      <c r="AL512" s="134" t="str">
        <f t="shared" si="60"/>
        <v>XH</v>
      </c>
      <c r="AM512" s="119">
        <v>931</v>
      </c>
      <c r="AN512" s="135">
        <f t="shared" si="61"/>
        <v>0</v>
      </c>
      <c r="AO512" s="135" t="str">
        <f t="shared" si="62"/>
        <v>105</v>
      </c>
      <c r="AP512" s="135" t="str">
        <f t="shared" si="63"/>
        <v>10</v>
      </c>
      <c r="AQ512" s="135" t="str">
        <f t="shared" si="64"/>
        <v>0</v>
      </c>
      <c r="AR512" s="136"/>
      <c r="AS512" s="137">
        <v>3</v>
      </c>
      <c r="AT512" s="162"/>
      <c r="AU512" s="161"/>
      <c r="AV512" s="18"/>
      <c r="AW512" s="18"/>
      <c r="AX512" s="18"/>
      <c r="AY512" s="18"/>
      <c r="AZ512" s="18"/>
      <c r="BA512" s="18"/>
      <c r="BB512" s="18"/>
      <c r="BC512" s="18"/>
      <c r="BD512" s="18"/>
      <c r="BE512" s="18"/>
      <c r="BF512" s="18"/>
      <c r="BG512" s="18"/>
      <c r="BH512" s="18"/>
      <c r="BI512" s="18"/>
      <c r="BJ512" s="18"/>
      <c r="BK512" s="18"/>
      <c r="BL512" s="18"/>
      <c r="BM512" s="18"/>
      <c r="BN512" s="18"/>
      <c r="BO512" s="18"/>
      <c r="BP512" s="18"/>
      <c r="BQ512" s="18"/>
      <c r="BR512" s="18"/>
      <c r="BS512" s="18"/>
      <c r="BT512" s="18"/>
      <c r="BU512" s="18"/>
      <c r="BV512" s="18"/>
      <c r="BW512" s="18"/>
      <c r="BX512" s="18"/>
    </row>
    <row r="513" spans="1:76" s="6" customFormat="1" ht="23.25" customHeight="1" x14ac:dyDescent="0.2">
      <c r="A513" s="43">
        <v>1</v>
      </c>
      <c r="B513" s="43">
        <v>33</v>
      </c>
      <c r="C513" s="19" t="s">
        <v>1104</v>
      </c>
      <c r="D513" s="119">
        <f>IF(AND(AS513=AS512,AL513=AL512),IF(AL513="TN",IF(AS512=3,IF(D512&lt;'Phan phong'!$I$9,D512+1,1),IF(D512&lt;'Phan phong'!$I$10,D512+1,1)),IF(AS512=3,IF(D512&lt;'Phan phong'!$P$9,D512+1,1),IF(D512&lt;'Phan phong'!$P$10,D512+1,1))),1)</f>
        <v>6</v>
      </c>
      <c r="E513" s="120">
        <v>290511</v>
      </c>
      <c r="F513" s="139" t="s">
        <v>551</v>
      </c>
      <c r="G513" s="140" t="s">
        <v>23</v>
      </c>
      <c r="H513" s="141" t="s">
        <v>830</v>
      </c>
      <c r="I513" s="142"/>
      <c r="J513" s="142"/>
      <c r="K513" s="124"/>
      <c r="L513" s="124"/>
      <c r="M513" s="124"/>
      <c r="N513" s="124"/>
      <c r="O513" s="124"/>
      <c r="P513" s="124"/>
      <c r="Q513" s="142"/>
      <c r="R513" s="126"/>
      <c r="S513" s="142"/>
      <c r="T513" s="142"/>
      <c r="U513" s="124"/>
      <c r="V513" s="124"/>
      <c r="W513" s="124"/>
      <c r="X513" s="124"/>
      <c r="Y513" s="124"/>
      <c r="Z513" s="124"/>
      <c r="AA513" s="142"/>
      <c r="AB513" s="126"/>
      <c r="AC513" s="127">
        <f>SUM(I513,K513,M513,O513,Q513)</f>
        <v>0</v>
      </c>
      <c r="AD513" s="143" t="s">
        <v>11</v>
      </c>
      <c r="AE513" s="143" t="s">
        <v>1559</v>
      </c>
      <c r="AF513" s="129"/>
      <c r="AG513" s="129"/>
      <c r="AH513" s="164"/>
      <c r="AI513" s="131">
        <f t="shared" si="65"/>
        <v>18</v>
      </c>
      <c r="AJ513" s="132" t="str">
        <f t="shared" si="67"/>
        <v>TN</v>
      </c>
      <c r="AK513" s="133" t="s">
        <v>272</v>
      </c>
      <c r="AL513" s="134" t="str">
        <f t="shared" si="60"/>
        <v>XH</v>
      </c>
      <c r="AM513" s="119">
        <v>41</v>
      </c>
      <c r="AN513" s="135">
        <f t="shared" si="61"/>
        <v>1</v>
      </c>
      <c r="AO513" s="135" t="str">
        <f t="shared" si="62"/>
        <v>112</v>
      </c>
      <c r="AP513" s="135" t="str">
        <f t="shared" si="63"/>
        <v>11</v>
      </c>
      <c r="AQ513" s="135" t="str">
        <f t="shared" si="64"/>
        <v>1</v>
      </c>
      <c r="AR513" s="146"/>
      <c r="AS513" s="137">
        <v>3</v>
      </c>
      <c r="AT513" s="137"/>
      <c r="AU513" s="162"/>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row>
    <row r="514" spans="1:76" s="6" customFormat="1" ht="23.25" customHeight="1" x14ac:dyDescent="0.25">
      <c r="A514" s="43">
        <v>4</v>
      </c>
      <c r="B514" s="43">
        <v>2</v>
      </c>
      <c r="C514" s="15" t="s">
        <v>1208</v>
      </c>
      <c r="D514" s="119">
        <f>IF(AND(AS514=AS513,AL514=AL513),IF(AL514="TN",IF(AS513=3,IF(D513&lt;'Phan phong'!$I$9,D513+1,1),IF(D513&lt;'Phan phong'!$I$10,D513+1,1)),IF(AS513=3,IF(D513&lt;'Phan phong'!$P$9,D513+1,1),IF(D513&lt;'Phan phong'!$P$10,D513+1,1))),1)</f>
        <v>7</v>
      </c>
      <c r="E514" s="138">
        <v>290512</v>
      </c>
      <c r="F514" s="121" t="s">
        <v>623</v>
      </c>
      <c r="G514" s="150" t="s">
        <v>23</v>
      </c>
      <c r="H514" s="163" t="s">
        <v>881</v>
      </c>
      <c r="I514" s="142"/>
      <c r="J514" s="142"/>
      <c r="K514" s="124"/>
      <c r="L514" s="124"/>
      <c r="M514" s="124"/>
      <c r="N514" s="124"/>
      <c r="O514" s="124"/>
      <c r="P514" s="124"/>
      <c r="Q514" s="142"/>
      <c r="R514" s="152"/>
      <c r="S514" s="142"/>
      <c r="T514" s="142"/>
      <c r="U514" s="124"/>
      <c r="V514" s="124"/>
      <c r="W514" s="124"/>
      <c r="X514" s="124"/>
      <c r="Y514" s="124"/>
      <c r="Z514" s="124"/>
      <c r="AA514" s="142"/>
      <c r="AB514" s="152"/>
      <c r="AC514" s="127">
        <f>SUM(I514,K514,M514,O514,Q514)</f>
        <v>0</v>
      </c>
      <c r="AD514" s="143" t="s">
        <v>12</v>
      </c>
      <c r="AE514" s="143" t="s">
        <v>165</v>
      </c>
      <c r="AF514" s="129"/>
      <c r="AG514" s="129"/>
      <c r="AH514" s="144"/>
      <c r="AI514" s="131">
        <f t="shared" si="65"/>
        <v>18</v>
      </c>
      <c r="AJ514" s="132" t="str">
        <f t="shared" si="67"/>
        <v>XH</v>
      </c>
      <c r="AK514" s="154"/>
      <c r="AL514" s="134" t="str">
        <f t="shared" si="60"/>
        <v>XH</v>
      </c>
      <c r="AM514" s="119">
        <v>171</v>
      </c>
      <c r="AN514" s="135">
        <f t="shared" si="61"/>
        <v>1</v>
      </c>
      <c r="AO514" s="135" t="str">
        <f t="shared" si="62"/>
        <v>115</v>
      </c>
      <c r="AP514" s="135" t="str">
        <f t="shared" si="63"/>
        <v>11</v>
      </c>
      <c r="AQ514" s="135" t="str">
        <f t="shared" si="64"/>
        <v>1</v>
      </c>
      <c r="AR514" s="155"/>
      <c r="AS514" s="137">
        <v>3</v>
      </c>
      <c r="AT514" s="156"/>
      <c r="AU514" s="145"/>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row>
    <row r="515" spans="1:76" s="6" customFormat="1" ht="23.25" customHeight="1" x14ac:dyDescent="0.2">
      <c r="A515" s="43">
        <v>30</v>
      </c>
      <c r="B515" s="43">
        <v>30</v>
      </c>
      <c r="C515" s="15" t="s">
        <v>1185</v>
      </c>
      <c r="D515" s="119">
        <f>IF(AND(AS515=AS514,AL515=AL514),IF(AL515="TN",IF(AS514=3,IF(D514&lt;'Phan phong'!$I$9,D514+1,1),IF(D514&lt;'Phan phong'!$I$10,D514+1,1)),IF(AS514=3,IF(D514&lt;'Phan phong'!$P$9,D514+1,1),IF(D514&lt;'Phan phong'!$P$10,D514+1,1))),1)</f>
        <v>8</v>
      </c>
      <c r="E515" s="120">
        <v>290513</v>
      </c>
      <c r="F515" s="121" t="s">
        <v>610</v>
      </c>
      <c r="G515" s="150" t="s">
        <v>23</v>
      </c>
      <c r="H515" s="163" t="s">
        <v>869</v>
      </c>
      <c r="I515" s="142"/>
      <c r="J515" s="142"/>
      <c r="K515" s="124"/>
      <c r="L515" s="124"/>
      <c r="M515" s="124"/>
      <c r="N515" s="124"/>
      <c r="O515" s="124"/>
      <c r="P515" s="124"/>
      <c r="Q515" s="142"/>
      <c r="R515" s="147"/>
      <c r="S515" s="142"/>
      <c r="T515" s="142"/>
      <c r="U515" s="124"/>
      <c r="V515" s="124"/>
      <c r="W515" s="124"/>
      <c r="X515" s="124"/>
      <c r="Y515" s="124"/>
      <c r="Z515" s="124"/>
      <c r="AA515" s="142"/>
      <c r="AB515" s="147"/>
      <c r="AC515" s="127">
        <f>SUM(I515,K515,M515,O515)</f>
        <v>0</v>
      </c>
      <c r="AD515" s="143" t="s">
        <v>1281</v>
      </c>
      <c r="AE515" s="143" t="s">
        <v>167</v>
      </c>
      <c r="AF515" s="129"/>
      <c r="AG515" s="129"/>
      <c r="AH515" s="129" t="s">
        <v>1502</v>
      </c>
      <c r="AI515" s="131">
        <f t="shared" si="65"/>
        <v>18</v>
      </c>
      <c r="AJ515" s="132" t="str">
        <f t="shared" si="67"/>
        <v>XH</v>
      </c>
      <c r="AK515" s="133"/>
      <c r="AL515" s="134" t="str">
        <f t="shared" ref="AL515:AL578" si="69">IF(AK515&lt;&gt;"",AK515,AJ515)</f>
        <v>XH</v>
      </c>
      <c r="AM515" s="119">
        <v>341</v>
      </c>
      <c r="AN515" s="135">
        <f t="shared" ref="AN515:AN578" si="70">IF(LEFT(AE515,2)="11",1,IF(LEFT(AE515,2)="12",2,0))</f>
        <v>1</v>
      </c>
      <c r="AO515" s="135" t="str">
        <f t="shared" ref="AO515:AO578" si="71">LEFT(AD515,2)&amp;RIGHT(AD515,1)</f>
        <v>119</v>
      </c>
      <c r="AP515" s="135" t="str">
        <f t="shared" ref="AP515:AP578" si="72">LEFT(AD515,2)</f>
        <v>11</v>
      </c>
      <c r="AQ515" s="135" t="str">
        <f t="shared" ref="AQ515:AQ578" si="73">RIGHT(AP515,1)</f>
        <v>1</v>
      </c>
      <c r="AR515" s="148"/>
      <c r="AS515" s="137">
        <v>3</v>
      </c>
      <c r="AT515" s="149"/>
      <c r="AU515" s="149"/>
      <c r="AV515" s="21"/>
      <c r="AW515" s="21"/>
      <c r="AX515" s="21"/>
      <c r="AY515" s="21"/>
      <c r="AZ515" s="21"/>
      <c r="BA515" s="21"/>
      <c r="BB515" s="21"/>
      <c r="BC515" s="21"/>
      <c r="BD515" s="21"/>
      <c r="BE515" s="21"/>
      <c r="BF515" s="21"/>
      <c r="BG515" s="21"/>
      <c r="BH515" s="21"/>
      <c r="BI515" s="21"/>
      <c r="BJ515" s="21"/>
      <c r="BK515" s="21"/>
      <c r="BL515" s="21"/>
      <c r="BM515" s="21"/>
      <c r="BN515" s="21"/>
      <c r="BO515" s="21"/>
      <c r="BP515" s="21"/>
      <c r="BQ515" s="21"/>
      <c r="BR515" s="21"/>
      <c r="BS515" s="21"/>
      <c r="BT515" s="21"/>
      <c r="BU515" s="21"/>
      <c r="BV515" s="21"/>
      <c r="BW515" s="21"/>
      <c r="BX515" s="21"/>
    </row>
    <row r="516" spans="1:76" s="6" customFormat="1" ht="23.25" customHeight="1" x14ac:dyDescent="0.2">
      <c r="A516" s="42">
        <v>12</v>
      </c>
      <c r="B516" s="43">
        <v>34</v>
      </c>
      <c r="C516" s="50" t="s">
        <v>1654</v>
      </c>
      <c r="D516" s="119">
        <f>IF(AND(AS516=AS515,AL516=AL515),IF(AL516="TN",IF(AS515=3,IF(D515&lt;'Phan phong'!$I$9,D515+1,1),IF(D515&lt;'Phan phong'!$I$10,D515+1,1)),IF(AS515=3,IF(D515&lt;'Phan phong'!$P$9,D515+1,1),IF(D515&lt;'Phan phong'!$P$10,D515+1,1))),1)</f>
        <v>9</v>
      </c>
      <c r="E516" s="138">
        <v>290514</v>
      </c>
      <c r="F516" s="121" t="s">
        <v>1994</v>
      </c>
      <c r="G516" s="150" t="s">
        <v>23</v>
      </c>
      <c r="H516" s="151" t="s">
        <v>719</v>
      </c>
      <c r="I516" s="142"/>
      <c r="J516" s="142"/>
      <c r="K516" s="124"/>
      <c r="L516" s="124"/>
      <c r="M516" s="124"/>
      <c r="N516" s="124"/>
      <c r="O516" s="124"/>
      <c r="P516" s="124"/>
      <c r="Q516" s="142"/>
      <c r="R516" s="126"/>
      <c r="S516" s="142"/>
      <c r="T516" s="142"/>
      <c r="U516" s="124"/>
      <c r="V516" s="124"/>
      <c r="W516" s="124"/>
      <c r="X516" s="124"/>
      <c r="Y516" s="124"/>
      <c r="Z516" s="124"/>
      <c r="AA516" s="142"/>
      <c r="AB516" s="126"/>
      <c r="AC516" s="127">
        <f>SUM(I516,K516,M516,O516,Q516)</f>
        <v>0</v>
      </c>
      <c r="AD516" s="128" t="s">
        <v>4</v>
      </c>
      <c r="AE516" s="128" t="s">
        <v>272</v>
      </c>
      <c r="AF516" s="129"/>
      <c r="AG516" s="129"/>
      <c r="AH516" s="153" t="s">
        <v>1504</v>
      </c>
      <c r="AI516" s="131">
        <f t="shared" ref="AI516:AI579" si="74">IF($D516=1,AI515+1,AI515)</f>
        <v>18</v>
      </c>
      <c r="AJ516" s="132" t="str">
        <f t="shared" si="67"/>
        <v>XH</v>
      </c>
      <c r="AK516" s="133"/>
      <c r="AL516" s="134" t="str">
        <f t="shared" si="69"/>
        <v>XH</v>
      </c>
      <c r="AM516" s="119">
        <v>804</v>
      </c>
      <c r="AN516" s="135">
        <f t="shared" si="70"/>
        <v>0</v>
      </c>
      <c r="AO516" s="135" t="str">
        <f t="shared" si="71"/>
        <v>103</v>
      </c>
      <c r="AP516" s="135" t="str">
        <f t="shared" si="72"/>
        <v>10</v>
      </c>
      <c r="AQ516" s="135" t="str">
        <f t="shared" si="73"/>
        <v>0</v>
      </c>
      <c r="AR516" s="146"/>
      <c r="AS516" s="137">
        <v>3</v>
      </c>
      <c r="AT516" s="189"/>
      <c r="AU516" s="306"/>
      <c r="AV516" s="53"/>
      <c r="AW516" s="53"/>
      <c r="AX516" s="53"/>
      <c r="AY516" s="53"/>
      <c r="AZ516" s="53"/>
      <c r="BA516" s="53"/>
      <c r="BB516" s="53"/>
      <c r="BC516" s="53"/>
      <c r="BD516" s="53"/>
      <c r="BE516" s="53"/>
      <c r="BF516" s="53"/>
      <c r="BG516" s="53"/>
      <c r="BH516" s="53"/>
      <c r="BI516" s="53"/>
      <c r="BJ516" s="53"/>
      <c r="BK516" s="53"/>
      <c r="BL516" s="53"/>
      <c r="BM516" s="53"/>
      <c r="BN516" s="53"/>
      <c r="BO516" s="53"/>
      <c r="BP516" s="53"/>
      <c r="BQ516" s="53"/>
      <c r="BR516" s="53"/>
      <c r="BS516" s="53"/>
      <c r="BT516" s="53"/>
      <c r="BU516" s="53"/>
      <c r="BV516" s="53"/>
      <c r="BW516" s="53"/>
      <c r="BX516" s="53"/>
    </row>
    <row r="517" spans="1:76" s="6" customFormat="1" ht="23.25" customHeight="1" x14ac:dyDescent="0.25">
      <c r="A517" s="43">
        <v>1</v>
      </c>
      <c r="B517" s="43">
        <v>5</v>
      </c>
      <c r="C517" s="23"/>
      <c r="D517" s="119">
        <f>IF(AND(AS517=AS516,AL517=AL516),IF(AL517="TN",IF(AS516=3,IF(D516&lt;'Phan phong'!$I$9,D516+1,1),IF(D516&lt;'Phan phong'!$I$10,D516+1,1)),IF(AS516=3,IF(D516&lt;'Phan phong'!$P$9,D516+1,1),IF(D516&lt;'Phan phong'!$P$10,D516+1,1))),1)</f>
        <v>10</v>
      </c>
      <c r="E517" s="120">
        <v>290515</v>
      </c>
      <c r="F517" s="139" t="s">
        <v>380</v>
      </c>
      <c r="G517" s="140" t="s">
        <v>23</v>
      </c>
      <c r="H517" s="141" t="s">
        <v>40</v>
      </c>
      <c r="I517" s="166"/>
      <c r="J517" s="166"/>
      <c r="K517" s="167"/>
      <c r="L517" s="167"/>
      <c r="M517" s="167"/>
      <c r="N517" s="167"/>
      <c r="O517" s="167"/>
      <c r="P517" s="167"/>
      <c r="Q517" s="166"/>
      <c r="R517" s="152"/>
      <c r="S517" s="166"/>
      <c r="T517" s="166"/>
      <c r="U517" s="167"/>
      <c r="V517" s="167"/>
      <c r="W517" s="167"/>
      <c r="X517" s="167"/>
      <c r="Y517" s="167"/>
      <c r="Z517" s="167"/>
      <c r="AA517" s="166"/>
      <c r="AB517" s="152"/>
      <c r="AC517" s="127">
        <f>SUM(I517,K517,M517,O517,Q517)</f>
        <v>0</v>
      </c>
      <c r="AD517" s="143" t="s">
        <v>10</v>
      </c>
      <c r="AE517" s="143" t="s">
        <v>1282</v>
      </c>
      <c r="AF517" s="129"/>
      <c r="AG517" s="129"/>
      <c r="AH517" s="144"/>
      <c r="AI517" s="131">
        <f t="shared" si="74"/>
        <v>18</v>
      </c>
      <c r="AJ517" s="132" t="str">
        <f t="shared" si="67"/>
        <v>TN</v>
      </c>
      <c r="AK517" s="133" t="s">
        <v>272</v>
      </c>
      <c r="AL517" s="134" t="str">
        <f t="shared" si="69"/>
        <v>XH</v>
      </c>
      <c r="AM517" s="119">
        <v>1</v>
      </c>
      <c r="AN517" s="135">
        <f t="shared" si="70"/>
        <v>1</v>
      </c>
      <c r="AO517" s="135" t="str">
        <f t="shared" si="71"/>
        <v>111</v>
      </c>
      <c r="AP517" s="135" t="str">
        <f t="shared" si="72"/>
        <v>11</v>
      </c>
      <c r="AQ517" s="135" t="str">
        <f t="shared" si="73"/>
        <v>1</v>
      </c>
      <c r="AR517" s="136"/>
      <c r="AS517" s="137">
        <v>3</v>
      </c>
      <c r="AT517" s="161"/>
      <c r="AU517" s="137"/>
    </row>
    <row r="518" spans="1:76" s="6" customFormat="1" ht="23.25" customHeight="1" x14ac:dyDescent="0.25">
      <c r="A518" s="44">
        <v>8</v>
      </c>
      <c r="B518" s="44">
        <v>18</v>
      </c>
      <c r="C518" s="50" t="s">
        <v>1802</v>
      </c>
      <c r="D518" s="119">
        <f>IF(AND(AS518=AS517,AL518=AL517),IF(AL518="TN",IF(AS517=3,IF(D517&lt;'Phan phong'!$I$9,D517+1,1),IF(D517&lt;'Phan phong'!$I$10,D517+1,1)),IF(AS517=3,IF(D517&lt;'Phan phong'!$P$9,D517+1,1),IF(D517&lt;'Phan phong'!$P$10,D517+1,1))),1)</f>
        <v>11</v>
      </c>
      <c r="E518" s="138">
        <v>290516</v>
      </c>
      <c r="F518" s="121" t="s">
        <v>455</v>
      </c>
      <c r="G518" s="122" t="s">
        <v>23</v>
      </c>
      <c r="H518" s="123">
        <v>36937</v>
      </c>
      <c r="I518" s="124"/>
      <c r="J518" s="124"/>
      <c r="K518" s="124"/>
      <c r="L518" s="124"/>
      <c r="M518" s="124"/>
      <c r="N518" s="124"/>
      <c r="O518" s="124"/>
      <c r="P518" s="124"/>
      <c r="Q518" s="125"/>
      <c r="R518" s="126"/>
      <c r="S518" s="124"/>
      <c r="T518" s="124"/>
      <c r="U518" s="124"/>
      <c r="V518" s="124"/>
      <c r="W518" s="124"/>
      <c r="X518" s="124"/>
      <c r="Y518" s="124"/>
      <c r="Z518" s="124"/>
      <c r="AA518" s="125"/>
      <c r="AB518" s="126"/>
      <c r="AC518" s="127">
        <f>SUM(I518,K518,M518,O518)</f>
        <v>0</v>
      </c>
      <c r="AD518" s="128" t="s">
        <v>7</v>
      </c>
      <c r="AE518" s="128" t="s">
        <v>163</v>
      </c>
      <c r="AF518" s="129"/>
      <c r="AG518" s="129"/>
      <c r="AH518" s="130"/>
      <c r="AI518" s="131">
        <f t="shared" si="74"/>
        <v>18</v>
      </c>
      <c r="AJ518" s="132" t="str">
        <f t="shared" si="67"/>
        <v>TN</v>
      </c>
      <c r="AK518" s="133" t="s">
        <v>272</v>
      </c>
      <c r="AL518" s="134" t="str">
        <f t="shared" si="69"/>
        <v>XH</v>
      </c>
      <c r="AM518" s="119">
        <v>953</v>
      </c>
      <c r="AN518" s="135">
        <f t="shared" si="70"/>
        <v>0</v>
      </c>
      <c r="AO518" s="135" t="str">
        <f t="shared" si="71"/>
        <v>106</v>
      </c>
      <c r="AP518" s="135" t="str">
        <f t="shared" si="72"/>
        <v>10</v>
      </c>
      <c r="AQ518" s="135" t="str">
        <f t="shared" si="73"/>
        <v>0</v>
      </c>
      <c r="AR518" s="136"/>
      <c r="AS518" s="137">
        <v>3</v>
      </c>
      <c r="AT518" s="161"/>
      <c r="AU518" s="161"/>
      <c r="AV518" s="18"/>
      <c r="AW518" s="18"/>
      <c r="AX518" s="18"/>
      <c r="AY518" s="18"/>
      <c r="AZ518" s="18"/>
      <c r="BA518" s="18"/>
      <c r="BB518" s="18"/>
      <c r="BC518" s="18"/>
      <c r="BD518" s="18"/>
      <c r="BE518" s="18"/>
      <c r="BF518" s="18"/>
      <c r="BG518" s="18"/>
      <c r="BH518" s="18"/>
      <c r="BI518" s="18"/>
      <c r="BJ518" s="18"/>
      <c r="BK518" s="18"/>
      <c r="BL518" s="18"/>
      <c r="BM518" s="18"/>
      <c r="BN518" s="18"/>
      <c r="BO518" s="18"/>
      <c r="BP518" s="18"/>
      <c r="BQ518" s="18"/>
      <c r="BR518" s="18"/>
      <c r="BS518" s="18"/>
      <c r="BT518" s="18"/>
      <c r="BU518" s="18"/>
      <c r="BV518" s="18"/>
      <c r="BW518" s="18"/>
      <c r="BX518" s="18"/>
    </row>
    <row r="519" spans="1:76" s="6" customFormat="1" ht="23.25" customHeight="1" x14ac:dyDescent="0.25">
      <c r="A519" s="44">
        <v>28</v>
      </c>
      <c r="B519" s="44">
        <v>15</v>
      </c>
      <c r="C519" s="50" t="s">
        <v>1922</v>
      </c>
      <c r="D519" s="119">
        <f>IF(AND(AS519=AS518,AL519=AL518),IF(AL519="TN",IF(AS518=3,IF(D518&lt;'Phan phong'!$I$9,D518+1,1),IF(D518&lt;'Phan phong'!$I$10,D518+1,1)),IF(AS518=3,IF(D518&lt;'Phan phong'!$P$9,D518+1,1),IF(D518&lt;'Phan phong'!$P$10,D518+1,1))),1)</f>
        <v>12</v>
      </c>
      <c r="E519" s="120">
        <v>290517</v>
      </c>
      <c r="F519" s="121" t="s">
        <v>589</v>
      </c>
      <c r="G519" s="122" t="s">
        <v>23</v>
      </c>
      <c r="H519" s="123">
        <v>36962</v>
      </c>
      <c r="I519" s="124"/>
      <c r="J519" s="124"/>
      <c r="K519" s="124"/>
      <c r="L519" s="124"/>
      <c r="M519" s="124"/>
      <c r="N519" s="124"/>
      <c r="O519" s="124"/>
      <c r="P519" s="124"/>
      <c r="Q519" s="125"/>
      <c r="R519" s="126"/>
      <c r="S519" s="124"/>
      <c r="T519" s="124"/>
      <c r="U519" s="124"/>
      <c r="V519" s="124"/>
      <c r="W519" s="124"/>
      <c r="X519" s="124"/>
      <c r="Y519" s="124"/>
      <c r="Z519" s="124"/>
      <c r="AA519" s="125"/>
      <c r="AB519" s="126"/>
      <c r="AC519" s="127">
        <f>SUM(I519,K519,M519,O519)</f>
        <v>0</v>
      </c>
      <c r="AD519" s="128" t="s">
        <v>164</v>
      </c>
      <c r="AE519" s="128" t="s">
        <v>272</v>
      </c>
      <c r="AF519" s="129"/>
      <c r="AG519" s="129"/>
      <c r="AH519" s="130"/>
      <c r="AI519" s="131">
        <f t="shared" si="74"/>
        <v>18</v>
      </c>
      <c r="AJ519" s="132" t="str">
        <f t="shared" si="67"/>
        <v>XH</v>
      </c>
      <c r="AK519" s="133"/>
      <c r="AL519" s="134" t="str">
        <f t="shared" si="69"/>
        <v>XH</v>
      </c>
      <c r="AM519" s="119">
        <v>1080</v>
      </c>
      <c r="AN519" s="135">
        <f t="shared" si="70"/>
        <v>0</v>
      </c>
      <c r="AO519" s="135" t="str">
        <f t="shared" si="71"/>
        <v>109</v>
      </c>
      <c r="AP519" s="135" t="str">
        <f t="shared" si="72"/>
        <v>10</v>
      </c>
      <c r="AQ519" s="135" t="str">
        <f t="shared" si="73"/>
        <v>0</v>
      </c>
      <c r="AR519" s="136"/>
      <c r="AS519" s="137">
        <v>3</v>
      </c>
      <c r="AT519" s="137"/>
      <c r="AU519" s="161"/>
      <c r="AV519" s="18"/>
      <c r="AW519" s="18"/>
      <c r="AX519" s="18"/>
      <c r="AY519" s="18"/>
      <c r="AZ519" s="18"/>
      <c r="BA519" s="18"/>
      <c r="BB519" s="18"/>
      <c r="BC519" s="18"/>
      <c r="BD519" s="18"/>
      <c r="BE519" s="18"/>
      <c r="BF519" s="18"/>
      <c r="BG519" s="18"/>
      <c r="BH519" s="18"/>
      <c r="BI519" s="18"/>
      <c r="BJ519" s="18"/>
      <c r="BK519" s="18"/>
      <c r="BL519" s="18"/>
      <c r="BM519" s="18"/>
      <c r="BN519" s="18"/>
      <c r="BO519" s="18"/>
      <c r="BP519" s="18"/>
      <c r="BQ519" s="18"/>
      <c r="BR519" s="18"/>
      <c r="BS519" s="18"/>
      <c r="BT519" s="18"/>
      <c r="BU519" s="18"/>
      <c r="BV519" s="18"/>
      <c r="BW519" s="18"/>
      <c r="BX519" s="18"/>
    </row>
    <row r="520" spans="1:76" s="6" customFormat="1" ht="23.25" customHeight="1" x14ac:dyDescent="0.25">
      <c r="A520" s="43">
        <v>11</v>
      </c>
      <c r="B520" s="43">
        <v>11</v>
      </c>
      <c r="C520" s="15" t="s">
        <v>1158</v>
      </c>
      <c r="D520" s="119">
        <f>IF(AND(AS520=AS519,AL520=AL519),IF(AL520="TN",IF(AS519=3,IF(D519&lt;'Phan phong'!$I$9,D519+1,1),IF(D519&lt;'Phan phong'!$I$10,D519+1,1)),IF(AS519=3,IF(D519&lt;'Phan phong'!$P$9,D519+1,1),IF(D519&lt;'Phan phong'!$P$10,D519+1,1))),1)</f>
        <v>13</v>
      </c>
      <c r="E520" s="138">
        <v>290518</v>
      </c>
      <c r="F520" s="121" t="s">
        <v>589</v>
      </c>
      <c r="G520" s="150" t="s">
        <v>23</v>
      </c>
      <c r="H520" s="163" t="s">
        <v>854</v>
      </c>
      <c r="I520" s="142"/>
      <c r="J520" s="142"/>
      <c r="K520" s="124"/>
      <c r="L520" s="124"/>
      <c r="M520" s="124"/>
      <c r="N520" s="124"/>
      <c r="O520" s="124"/>
      <c r="P520" s="124"/>
      <c r="Q520" s="142"/>
      <c r="R520" s="126"/>
      <c r="S520" s="142"/>
      <c r="T520" s="142"/>
      <c r="U520" s="124"/>
      <c r="V520" s="124"/>
      <c r="W520" s="124"/>
      <c r="X520" s="124"/>
      <c r="Y520" s="124"/>
      <c r="Z520" s="124"/>
      <c r="AA520" s="142"/>
      <c r="AB520" s="126"/>
      <c r="AC520" s="127">
        <f>SUM(I520,K520,M520,O520)</f>
        <v>0</v>
      </c>
      <c r="AD520" s="143" t="s">
        <v>1281</v>
      </c>
      <c r="AE520" s="143" t="s">
        <v>167</v>
      </c>
      <c r="AF520" s="129"/>
      <c r="AG520" s="129"/>
      <c r="AH520" s="171"/>
      <c r="AI520" s="131">
        <f t="shared" si="74"/>
        <v>18</v>
      </c>
      <c r="AJ520" s="132" t="str">
        <f t="shared" si="67"/>
        <v>XH</v>
      </c>
      <c r="AK520" s="133"/>
      <c r="AL520" s="134" t="str">
        <f t="shared" si="69"/>
        <v>XH</v>
      </c>
      <c r="AM520" s="119">
        <v>340</v>
      </c>
      <c r="AN520" s="135">
        <f t="shared" si="70"/>
        <v>1</v>
      </c>
      <c r="AO520" s="135" t="str">
        <f t="shared" si="71"/>
        <v>119</v>
      </c>
      <c r="AP520" s="135" t="str">
        <f t="shared" si="72"/>
        <v>11</v>
      </c>
      <c r="AQ520" s="135" t="str">
        <f t="shared" si="73"/>
        <v>1</v>
      </c>
      <c r="AR520" s="136"/>
      <c r="AS520" s="137">
        <v>3</v>
      </c>
      <c r="AT520" s="137"/>
      <c r="AU520" s="137"/>
    </row>
    <row r="521" spans="1:76" s="6" customFormat="1" ht="23.25" customHeight="1" x14ac:dyDescent="0.25">
      <c r="A521" s="43">
        <v>7</v>
      </c>
      <c r="B521" s="44">
        <v>25</v>
      </c>
      <c r="C521" s="50" t="s">
        <v>1946</v>
      </c>
      <c r="D521" s="119">
        <f>IF(AND(AS521=AS520,AL521=AL520),IF(AL521="TN",IF(AS520=3,IF(D520&lt;'Phan phong'!$I$9,D520+1,1),IF(D520&lt;'Phan phong'!$I$10,D520+1,1)),IF(AS520=3,IF(D520&lt;'Phan phong'!$P$9,D520+1,1),IF(D520&lt;'Phan phong'!$P$10,D520+1,1))),1)</f>
        <v>14</v>
      </c>
      <c r="E521" s="120">
        <v>290519</v>
      </c>
      <c r="F521" s="121" t="s">
        <v>541</v>
      </c>
      <c r="G521" s="122" t="s">
        <v>23</v>
      </c>
      <c r="H521" s="123">
        <v>37214</v>
      </c>
      <c r="I521" s="124"/>
      <c r="J521" s="124"/>
      <c r="K521" s="124"/>
      <c r="L521" s="124"/>
      <c r="M521" s="124"/>
      <c r="N521" s="124"/>
      <c r="O521" s="124"/>
      <c r="P521" s="124"/>
      <c r="Q521" s="125"/>
      <c r="R521" s="126"/>
      <c r="S521" s="124"/>
      <c r="T521" s="124"/>
      <c r="U521" s="124"/>
      <c r="V521" s="124"/>
      <c r="W521" s="124"/>
      <c r="X521" s="124"/>
      <c r="Y521" s="124"/>
      <c r="Z521" s="124"/>
      <c r="AA521" s="125"/>
      <c r="AB521" s="126"/>
      <c r="AC521" s="127">
        <f>SUM(I521,K521,M521,O521)</f>
        <v>0</v>
      </c>
      <c r="AD521" s="128" t="s">
        <v>164</v>
      </c>
      <c r="AE521" s="128" t="s">
        <v>272</v>
      </c>
      <c r="AF521" s="129"/>
      <c r="AG521" s="129"/>
      <c r="AH521" s="130"/>
      <c r="AI521" s="131">
        <f t="shared" si="74"/>
        <v>18</v>
      </c>
      <c r="AJ521" s="132" t="str">
        <f t="shared" si="67"/>
        <v>XH</v>
      </c>
      <c r="AK521" s="133"/>
      <c r="AL521" s="134" t="str">
        <f t="shared" si="69"/>
        <v>XH</v>
      </c>
      <c r="AM521" s="119">
        <v>1104</v>
      </c>
      <c r="AN521" s="135">
        <f t="shared" si="70"/>
        <v>0</v>
      </c>
      <c r="AO521" s="135" t="str">
        <f t="shared" si="71"/>
        <v>109</v>
      </c>
      <c r="AP521" s="135" t="str">
        <f t="shared" si="72"/>
        <v>10</v>
      </c>
      <c r="AQ521" s="135" t="str">
        <f t="shared" si="73"/>
        <v>0</v>
      </c>
      <c r="AR521" s="136"/>
      <c r="AS521" s="137">
        <v>3</v>
      </c>
      <c r="AT521" s="162"/>
      <c r="AU521" s="161"/>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18"/>
      <c r="BS521" s="18"/>
      <c r="BT521" s="18"/>
      <c r="BU521" s="18"/>
      <c r="BV521" s="18"/>
      <c r="BW521" s="18"/>
      <c r="BX521" s="18"/>
    </row>
    <row r="522" spans="1:76" s="6" customFormat="1" ht="23.25" customHeight="1" x14ac:dyDescent="0.25">
      <c r="A522" s="43">
        <v>7</v>
      </c>
      <c r="B522" s="44">
        <v>11</v>
      </c>
      <c r="C522" s="50" t="s">
        <v>1877</v>
      </c>
      <c r="D522" s="119">
        <f>IF(AND(AS522=AS521,AL522=AL521),IF(AL522="TN",IF(AS521=3,IF(D521&lt;'Phan phong'!$I$9,D521+1,1),IF(D521&lt;'Phan phong'!$I$10,D521+1,1)),IF(AS521=3,IF(D521&lt;'Phan phong'!$P$9,D521+1,1),IF(D521&lt;'Phan phong'!$P$10,D521+1,1))),1)</f>
        <v>15</v>
      </c>
      <c r="E522" s="138">
        <v>290520</v>
      </c>
      <c r="F522" s="121" t="s">
        <v>578</v>
      </c>
      <c r="G522" s="122" t="s">
        <v>23</v>
      </c>
      <c r="H522" s="123">
        <v>36997</v>
      </c>
      <c r="I522" s="124"/>
      <c r="J522" s="124"/>
      <c r="K522" s="124"/>
      <c r="L522" s="124"/>
      <c r="M522" s="124"/>
      <c r="N522" s="124"/>
      <c r="O522" s="124"/>
      <c r="P522" s="124"/>
      <c r="Q522" s="125"/>
      <c r="R522" s="126"/>
      <c r="S522" s="124"/>
      <c r="T522" s="124"/>
      <c r="U522" s="124"/>
      <c r="V522" s="124"/>
      <c r="W522" s="124"/>
      <c r="X522" s="124"/>
      <c r="Y522" s="124"/>
      <c r="Z522" s="124"/>
      <c r="AA522" s="125"/>
      <c r="AB522" s="126"/>
      <c r="AC522" s="127">
        <f>SUM(I522,K522,M522,O522)</f>
        <v>0</v>
      </c>
      <c r="AD522" s="128" t="s">
        <v>9</v>
      </c>
      <c r="AE522" s="128" t="s">
        <v>272</v>
      </c>
      <c r="AF522" s="129"/>
      <c r="AG522" s="129"/>
      <c r="AH522" s="130"/>
      <c r="AI522" s="131">
        <f t="shared" si="74"/>
        <v>18</v>
      </c>
      <c r="AJ522" s="132" t="str">
        <f t="shared" si="67"/>
        <v>XH</v>
      </c>
      <c r="AK522" s="133"/>
      <c r="AL522" s="134" t="str">
        <f t="shared" si="69"/>
        <v>XH</v>
      </c>
      <c r="AM522" s="119">
        <v>1033</v>
      </c>
      <c r="AN522" s="135">
        <f t="shared" si="70"/>
        <v>0</v>
      </c>
      <c r="AO522" s="135" t="str">
        <f t="shared" si="71"/>
        <v>108</v>
      </c>
      <c r="AP522" s="135" t="str">
        <f t="shared" si="72"/>
        <v>10</v>
      </c>
      <c r="AQ522" s="135" t="str">
        <f t="shared" si="73"/>
        <v>0</v>
      </c>
      <c r="AR522" s="136"/>
      <c r="AS522" s="137">
        <v>3</v>
      </c>
      <c r="AT522" s="137"/>
      <c r="AU522" s="161"/>
      <c r="AV522" s="18"/>
      <c r="AW522" s="18"/>
      <c r="AX522" s="18"/>
      <c r="AY522" s="18"/>
      <c r="AZ522" s="18"/>
      <c r="BA522" s="18"/>
      <c r="BB522" s="18"/>
      <c r="BC522" s="18"/>
      <c r="BD522" s="18"/>
      <c r="BE522" s="18"/>
      <c r="BF522" s="18"/>
      <c r="BG522" s="18"/>
      <c r="BH522" s="18"/>
      <c r="BI522" s="18"/>
      <c r="BJ522" s="18"/>
      <c r="BK522" s="18"/>
      <c r="BL522" s="18"/>
      <c r="BM522" s="18"/>
      <c r="BN522" s="18"/>
      <c r="BO522" s="18"/>
      <c r="BP522" s="18"/>
      <c r="BQ522" s="18"/>
      <c r="BR522" s="18"/>
      <c r="BS522" s="18"/>
      <c r="BT522" s="18"/>
      <c r="BU522" s="18"/>
      <c r="BV522" s="18"/>
      <c r="BW522" s="18"/>
      <c r="BX522" s="18"/>
    </row>
    <row r="523" spans="1:76" s="6" customFormat="1" ht="23.25" customHeight="1" x14ac:dyDescent="0.25">
      <c r="A523" s="43">
        <v>2</v>
      </c>
      <c r="B523" s="43">
        <v>16</v>
      </c>
      <c r="C523" s="15" t="s">
        <v>1059</v>
      </c>
      <c r="D523" s="119">
        <f>IF(AND(AS523=AS522,AL523=AL522),IF(AL523="TN",IF(AS522=3,IF(D522&lt;'Phan phong'!$I$9,D522+1,1),IF(D522&lt;'Phan phong'!$I$10,D522+1,1)),IF(AS522=3,IF(D522&lt;'Phan phong'!$P$9,D522+1,1),IF(D522&lt;'Phan phong'!$P$10,D522+1,1))),1)</f>
        <v>16</v>
      </c>
      <c r="E523" s="120">
        <v>290521</v>
      </c>
      <c r="F523" s="121" t="s">
        <v>416</v>
      </c>
      <c r="G523" s="150" t="s">
        <v>23</v>
      </c>
      <c r="H523" s="163" t="s">
        <v>800</v>
      </c>
      <c r="I523" s="166"/>
      <c r="J523" s="166"/>
      <c r="K523" s="167"/>
      <c r="L523" s="167"/>
      <c r="M523" s="167"/>
      <c r="N523" s="167"/>
      <c r="O523" s="167"/>
      <c r="P523" s="167"/>
      <c r="Q523" s="166"/>
      <c r="R523" s="152"/>
      <c r="S523" s="166"/>
      <c r="T523" s="166"/>
      <c r="U523" s="167"/>
      <c r="V523" s="167"/>
      <c r="W523" s="167"/>
      <c r="X523" s="167"/>
      <c r="Y523" s="167"/>
      <c r="Z523" s="167"/>
      <c r="AA523" s="166"/>
      <c r="AB523" s="152"/>
      <c r="AC523" s="127">
        <f>SUM(I523,K523,M523,O523,Q523)</f>
        <v>0</v>
      </c>
      <c r="AD523" s="143" t="s">
        <v>10</v>
      </c>
      <c r="AE523" s="143" t="s">
        <v>165</v>
      </c>
      <c r="AF523" s="129"/>
      <c r="AG523" s="129"/>
      <c r="AH523" s="144"/>
      <c r="AI523" s="131">
        <f t="shared" si="74"/>
        <v>18</v>
      </c>
      <c r="AJ523" s="132" t="str">
        <f t="shared" si="67"/>
        <v>XH</v>
      </c>
      <c r="AK523" s="133"/>
      <c r="AL523" s="134" t="str">
        <f t="shared" si="69"/>
        <v>XH</v>
      </c>
      <c r="AM523" s="119">
        <v>2</v>
      </c>
      <c r="AN523" s="135">
        <f t="shared" si="70"/>
        <v>1</v>
      </c>
      <c r="AO523" s="135" t="str">
        <f t="shared" si="71"/>
        <v>111</v>
      </c>
      <c r="AP523" s="135" t="str">
        <f t="shared" si="72"/>
        <v>11</v>
      </c>
      <c r="AQ523" s="135" t="str">
        <f t="shared" si="73"/>
        <v>1</v>
      </c>
      <c r="AR523" s="136"/>
      <c r="AS523" s="137">
        <v>3</v>
      </c>
      <c r="AT523" s="161"/>
      <c r="AU523" s="137"/>
    </row>
    <row r="524" spans="1:76" s="6" customFormat="1" ht="23.25" customHeight="1" x14ac:dyDescent="0.25">
      <c r="A524" s="43">
        <v>27</v>
      </c>
      <c r="B524" s="44">
        <v>8</v>
      </c>
      <c r="C524" s="50" t="s">
        <v>1874</v>
      </c>
      <c r="D524" s="119">
        <f>IF(AND(AS524=AS523,AL524=AL523),IF(AL524="TN",IF(AS523=3,IF(D523&lt;'Phan phong'!$I$9,D523+1,1),IF(D523&lt;'Phan phong'!$I$10,D523+1,1)),IF(AS523=3,IF(D523&lt;'Phan phong'!$P$9,D523+1,1),IF(D523&lt;'Phan phong'!$P$10,D523+1,1))),1)</f>
        <v>17</v>
      </c>
      <c r="E524" s="138">
        <v>290522</v>
      </c>
      <c r="F524" s="121" t="s">
        <v>2075</v>
      </c>
      <c r="G524" s="122" t="s">
        <v>23</v>
      </c>
      <c r="H524" s="123">
        <v>36908</v>
      </c>
      <c r="I524" s="124"/>
      <c r="J524" s="124"/>
      <c r="K524" s="124"/>
      <c r="L524" s="124"/>
      <c r="M524" s="124"/>
      <c r="N524" s="124"/>
      <c r="O524" s="124"/>
      <c r="P524" s="124"/>
      <c r="Q524" s="125"/>
      <c r="R524" s="126"/>
      <c r="S524" s="124"/>
      <c r="T524" s="124"/>
      <c r="U524" s="124"/>
      <c r="V524" s="124"/>
      <c r="W524" s="124"/>
      <c r="X524" s="124"/>
      <c r="Y524" s="124"/>
      <c r="Z524" s="124"/>
      <c r="AA524" s="125"/>
      <c r="AB524" s="126"/>
      <c r="AC524" s="127">
        <f>SUM(I524,K524,M524,O524)</f>
        <v>0</v>
      </c>
      <c r="AD524" s="128" t="s">
        <v>9</v>
      </c>
      <c r="AE524" s="128" t="s">
        <v>272</v>
      </c>
      <c r="AF524" s="129"/>
      <c r="AG524" s="129"/>
      <c r="AH524" s="130"/>
      <c r="AI524" s="131">
        <f t="shared" si="74"/>
        <v>18</v>
      </c>
      <c r="AJ524" s="132" t="str">
        <f t="shared" si="67"/>
        <v>XH</v>
      </c>
      <c r="AK524" s="133"/>
      <c r="AL524" s="134" t="str">
        <f t="shared" si="69"/>
        <v>XH</v>
      </c>
      <c r="AM524" s="119">
        <v>1030</v>
      </c>
      <c r="AN524" s="135">
        <f t="shared" si="70"/>
        <v>0</v>
      </c>
      <c r="AO524" s="135" t="str">
        <f t="shared" si="71"/>
        <v>108</v>
      </c>
      <c r="AP524" s="135" t="str">
        <f t="shared" si="72"/>
        <v>10</v>
      </c>
      <c r="AQ524" s="135" t="str">
        <f t="shared" si="73"/>
        <v>0</v>
      </c>
      <c r="AR524" s="136"/>
      <c r="AS524" s="137">
        <v>3</v>
      </c>
      <c r="AT524" s="137"/>
      <c r="AU524" s="161"/>
      <c r="AV524" s="18"/>
      <c r="AW524" s="18"/>
      <c r="AX524" s="18"/>
      <c r="AY524" s="18"/>
      <c r="AZ524" s="18"/>
      <c r="BA524" s="18"/>
      <c r="BB524" s="18"/>
      <c r="BC524" s="18"/>
      <c r="BD524" s="18"/>
      <c r="BE524" s="18"/>
      <c r="BF524" s="18"/>
      <c r="BG524" s="18"/>
      <c r="BH524" s="18"/>
      <c r="BI524" s="18"/>
      <c r="BJ524" s="18"/>
      <c r="BK524" s="18"/>
      <c r="BL524" s="18"/>
      <c r="BM524" s="18"/>
      <c r="BN524" s="18"/>
      <c r="BO524" s="18"/>
      <c r="BP524" s="18"/>
      <c r="BQ524" s="18"/>
      <c r="BR524" s="18"/>
      <c r="BS524" s="18"/>
      <c r="BT524" s="18"/>
      <c r="BU524" s="18"/>
      <c r="BV524" s="18"/>
      <c r="BW524" s="18"/>
      <c r="BX524" s="18"/>
    </row>
    <row r="525" spans="1:76" s="6" customFormat="1" ht="23.25" customHeight="1" x14ac:dyDescent="0.25">
      <c r="A525" s="43">
        <v>7</v>
      </c>
      <c r="B525" s="44">
        <v>8</v>
      </c>
      <c r="C525" s="50" t="s">
        <v>1744</v>
      </c>
      <c r="D525" s="119">
        <f>IF(AND(AS525=AS524,AL525=AL524),IF(AL525="TN",IF(AS524=3,IF(D524&lt;'Phan phong'!$I$9,D524+1,1),IF(D524&lt;'Phan phong'!$I$10,D524+1,1)),IF(AS524=3,IF(D524&lt;'Phan phong'!$P$9,D524+1,1),IF(D524&lt;'Phan phong'!$P$10,D524+1,1))),1)</f>
        <v>18</v>
      </c>
      <c r="E525" s="120">
        <v>290523</v>
      </c>
      <c r="F525" s="121" t="s">
        <v>2029</v>
      </c>
      <c r="G525" s="122" t="s">
        <v>23</v>
      </c>
      <c r="H525" s="123">
        <v>37188</v>
      </c>
      <c r="I525" s="124"/>
      <c r="J525" s="124"/>
      <c r="K525" s="124"/>
      <c r="L525" s="124"/>
      <c r="M525" s="124"/>
      <c r="N525" s="124"/>
      <c r="O525" s="124"/>
      <c r="P525" s="124"/>
      <c r="Q525" s="125"/>
      <c r="R525" s="126"/>
      <c r="S525" s="124"/>
      <c r="T525" s="124"/>
      <c r="U525" s="124"/>
      <c r="V525" s="124"/>
      <c r="W525" s="124"/>
      <c r="X525" s="124"/>
      <c r="Y525" s="124"/>
      <c r="Z525" s="124"/>
      <c r="AA525" s="125"/>
      <c r="AB525" s="126"/>
      <c r="AC525" s="127">
        <f>SUM(I525,K525,M525,O525,Q525)</f>
        <v>0</v>
      </c>
      <c r="AD525" s="128" t="s">
        <v>5</v>
      </c>
      <c r="AE525" s="128" t="s">
        <v>272</v>
      </c>
      <c r="AF525" s="177"/>
      <c r="AG525" s="177"/>
      <c r="AH525" s="171"/>
      <c r="AI525" s="131">
        <f t="shared" si="74"/>
        <v>18</v>
      </c>
      <c r="AJ525" s="132" t="str">
        <f t="shared" si="67"/>
        <v>XH</v>
      </c>
      <c r="AK525" s="133"/>
      <c r="AL525" s="134" t="str">
        <f t="shared" si="69"/>
        <v>XH</v>
      </c>
      <c r="AM525" s="119">
        <v>894</v>
      </c>
      <c r="AN525" s="135">
        <f t="shared" si="70"/>
        <v>0</v>
      </c>
      <c r="AO525" s="135" t="str">
        <f t="shared" si="71"/>
        <v>105</v>
      </c>
      <c r="AP525" s="135" t="str">
        <f t="shared" si="72"/>
        <v>10</v>
      </c>
      <c r="AQ525" s="135" t="str">
        <f t="shared" si="73"/>
        <v>0</v>
      </c>
      <c r="AR525" s="180"/>
      <c r="AS525" s="137">
        <v>3</v>
      </c>
      <c r="AT525" s="161"/>
      <c r="AU525" s="161"/>
      <c r="AV525" s="18"/>
      <c r="AW525" s="18"/>
      <c r="AX525" s="18"/>
      <c r="AY525" s="18"/>
      <c r="AZ525" s="18"/>
      <c r="BA525" s="18"/>
      <c r="BB525" s="18"/>
      <c r="BC525" s="18"/>
      <c r="BD525" s="18"/>
      <c r="BE525" s="18"/>
      <c r="BF525" s="18"/>
      <c r="BG525" s="18"/>
      <c r="BH525" s="18"/>
      <c r="BI525" s="18"/>
      <c r="BJ525" s="18"/>
      <c r="BK525" s="18"/>
      <c r="BL525" s="18"/>
      <c r="BM525" s="18"/>
      <c r="BN525" s="18"/>
      <c r="BO525" s="18"/>
      <c r="BP525" s="18"/>
      <c r="BQ525" s="18"/>
      <c r="BR525" s="18"/>
      <c r="BS525" s="18"/>
      <c r="BT525" s="18"/>
      <c r="BU525" s="18"/>
      <c r="BV525" s="18"/>
      <c r="BW525" s="18"/>
      <c r="BX525" s="18"/>
    </row>
    <row r="526" spans="1:76" s="6" customFormat="1" ht="23.25" customHeight="1" x14ac:dyDescent="0.25">
      <c r="A526" s="43">
        <v>20</v>
      </c>
      <c r="B526" s="44">
        <v>30</v>
      </c>
      <c r="C526" s="50" t="s">
        <v>1894</v>
      </c>
      <c r="D526" s="119">
        <f>IF(AND(AS526=AS525,AL526=AL525),IF(AL526="TN",IF(AS525=3,IF(D525&lt;'Phan phong'!$I$9,D525+1,1),IF(D525&lt;'Phan phong'!$I$10,D525+1,1)),IF(AS525=3,IF(D525&lt;'Phan phong'!$P$9,D525+1,1),IF(D525&lt;'Phan phong'!$P$10,D525+1,1))),1)</f>
        <v>19</v>
      </c>
      <c r="E526" s="138">
        <v>290524</v>
      </c>
      <c r="F526" s="121" t="s">
        <v>2072</v>
      </c>
      <c r="G526" s="122" t="s">
        <v>23</v>
      </c>
      <c r="H526" s="123">
        <v>36974</v>
      </c>
      <c r="I526" s="124"/>
      <c r="J526" s="124"/>
      <c r="K526" s="124"/>
      <c r="L526" s="124"/>
      <c r="M526" s="124"/>
      <c r="N526" s="124"/>
      <c r="O526" s="124"/>
      <c r="P526" s="124"/>
      <c r="Q526" s="125"/>
      <c r="R526" s="126"/>
      <c r="S526" s="124"/>
      <c r="T526" s="124"/>
      <c r="U526" s="124"/>
      <c r="V526" s="124"/>
      <c r="W526" s="124"/>
      <c r="X526" s="124"/>
      <c r="Y526" s="124"/>
      <c r="Z526" s="124"/>
      <c r="AA526" s="125"/>
      <c r="AB526" s="126"/>
      <c r="AC526" s="127">
        <f>SUM(I526,K526,M526,O526)</f>
        <v>0</v>
      </c>
      <c r="AD526" s="128" t="s">
        <v>9</v>
      </c>
      <c r="AE526" s="128" t="s">
        <v>163</v>
      </c>
      <c r="AF526" s="129"/>
      <c r="AG526" s="129"/>
      <c r="AH526" s="130"/>
      <c r="AI526" s="131">
        <f t="shared" si="74"/>
        <v>18</v>
      </c>
      <c r="AJ526" s="132" t="str">
        <f t="shared" ref="AJ526:AJ589" si="75">LEFT(RIGHT(AE526,3),2)</f>
        <v>TN</v>
      </c>
      <c r="AK526" s="133" t="s">
        <v>272</v>
      </c>
      <c r="AL526" s="134" t="str">
        <f t="shared" si="69"/>
        <v>XH</v>
      </c>
      <c r="AM526" s="119">
        <v>1050</v>
      </c>
      <c r="AN526" s="135">
        <f t="shared" si="70"/>
        <v>0</v>
      </c>
      <c r="AO526" s="135" t="str">
        <f t="shared" si="71"/>
        <v>108</v>
      </c>
      <c r="AP526" s="135" t="str">
        <f t="shared" si="72"/>
        <v>10</v>
      </c>
      <c r="AQ526" s="135" t="str">
        <f t="shared" si="73"/>
        <v>0</v>
      </c>
      <c r="AR526" s="136"/>
      <c r="AS526" s="137">
        <v>3</v>
      </c>
      <c r="AT526" s="137"/>
      <c r="AU526" s="161"/>
      <c r="AV526" s="18"/>
      <c r="AW526" s="18"/>
      <c r="AX526" s="18"/>
      <c r="AY526" s="18"/>
      <c r="AZ526" s="18"/>
      <c r="BA526" s="18"/>
      <c r="BB526" s="18"/>
      <c r="BC526" s="18"/>
      <c r="BD526" s="18"/>
      <c r="BE526" s="18"/>
      <c r="BF526" s="18"/>
      <c r="BG526" s="18"/>
      <c r="BH526" s="18"/>
      <c r="BI526" s="18"/>
      <c r="BJ526" s="18"/>
      <c r="BK526" s="18"/>
      <c r="BL526" s="18"/>
      <c r="BM526" s="18"/>
      <c r="BN526" s="18"/>
      <c r="BO526" s="18"/>
      <c r="BP526" s="18"/>
      <c r="BQ526" s="18"/>
      <c r="BR526" s="18"/>
      <c r="BS526" s="18"/>
      <c r="BT526" s="18"/>
      <c r="BU526" s="18"/>
      <c r="BV526" s="18"/>
      <c r="BW526" s="18"/>
      <c r="BX526" s="18"/>
    </row>
    <row r="527" spans="1:76" s="6" customFormat="1" ht="23.25" customHeight="1" x14ac:dyDescent="0.25">
      <c r="A527" s="43">
        <v>17</v>
      </c>
      <c r="B527" s="44">
        <v>32</v>
      </c>
      <c r="C527" s="50" t="s">
        <v>1846</v>
      </c>
      <c r="D527" s="119">
        <f>IF(AND(AS527=AS526,AL527=AL526),IF(AL527="TN",IF(AS526=3,IF(D526&lt;'Phan phong'!$I$9,D526+1,1),IF(D526&lt;'Phan phong'!$I$10,D526+1,1)),IF(AS526=3,IF(D526&lt;'Phan phong'!$P$9,D526+1,1),IF(D526&lt;'Phan phong'!$P$10,D526+1,1))),1)</f>
        <v>20</v>
      </c>
      <c r="E527" s="120">
        <v>290525</v>
      </c>
      <c r="F527" s="121" t="s">
        <v>538</v>
      </c>
      <c r="G527" s="122" t="s">
        <v>23</v>
      </c>
      <c r="H527" s="123">
        <v>37209</v>
      </c>
      <c r="I527" s="124"/>
      <c r="J527" s="124"/>
      <c r="K527" s="124"/>
      <c r="L527" s="124"/>
      <c r="M527" s="124"/>
      <c r="N527" s="124"/>
      <c r="O527" s="124"/>
      <c r="P527" s="124"/>
      <c r="Q527" s="125"/>
      <c r="R527" s="126"/>
      <c r="S527" s="124"/>
      <c r="T527" s="124"/>
      <c r="U527" s="124"/>
      <c r="V527" s="124"/>
      <c r="W527" s="124"/>
      <c r="X527" s="124"/>
      <c r="Y527" s="124"/>
      <c r="Z527" s="124"/>
      <c r="AA527" s="125"/>
      <c r="AB527" s="126"/>
      <c r="AC527" s="127">
        <f>SUM(I527,K527,M527,O527)</f>
        <v>0</v>
      </c>
      <c r="AD527" s="128" t="s">
        <v>8</v>
      </c>
      <c r="AE527" s="128" t="s">
        <v>272</v>
      </c>
      <c r="AF527" s="129"/>
      <c r="AG527" s="129"/>
      <c r="AH527" s="130"/>
      <c r="AI527" s="131">
        <f t="shared" si="74"/>
        <v>18</v>
      </c>
      <c r="AJ527" s="132" t="str">
        <f t="shared" si="75"/>
        <v>XH</v>
      </c>
      <c r="AK527" s="133"/>
      <c r="AL527" s="134" t="str">
        <f t="shared" si="69"/>
        <v>XH</v>
      </c>
      <c r="AM527" s="119">
        <v>1000</v>
      </c>
      <c r="AN527" s="135">
        <f t="shared" si="70"/>
        <v>0</v>
      </c>
      <c r="AO527" s="135" t="str">
        <f t="shared" si="71"/>
        <v>107</v>
      </c>
      <c r="AP527" s="135" t="str">
        <f t="shared" si="72"/>
        <v>10</v>
      </c>
      <c r="AQ527" s="135" t="str">
        <f t="shared" si="73"/>
        <v>0</v>
      </c>
      <c r="AR527" s="136"/>
      <c r="AS527" s="137">
        <v>3</v>
      </c>
      <c r="AT527" s="137"/>
      <c r="AU527" s="161"/>
      <c r="AV527" s="18"/>
      <c r="AW527" s="18"/>
      <c r="AX527" s="18"/>
      <c r="AY527" s="18"/>
      <c r="AZ527" s="18"/>
      <c r="BA527" s="18"/>
      <c r="BB527" s="18"/>
      <c r="BC527" s="18"/>
      <c r="BD527" s="18"/>
      <c r="BE527" s="18"/>
      <c r="BF527" s="18"/>
      <c r="BG527" s="18"/>
      <c r="BH527" s="18"/>
      <c r="BI527" s="18"/>
      <c r="BJ527" s="18"/>
      <c r="BK527" s="18"/>
      <c r="BL527" s="18"/>
      <c r="BM527" s="18"/>
      <c r="BN527" s="18"/>
      <c r="BO527" s="18"/>
      <c r="BP527" s="18"/>
      <c r="BQ527" s="18"/>
      <c r="BR527" s="18"/>
      <c r="BS527" s="18"/>
      <c r="BT527" s="18"/>
      <c r="BU527" s="18"/>
      <c r="BV527" s="18"/>
      <c r="BW527" s="18"/>
      <c r="BX527" s="18"/>
    </row>
    <row r="528" spans="1:76" s="6" customFormat="1" ht="23.25" customHeight="1" x14ac:dyDescent="0.25">
      <c r="A528" s="43">
        <v>21</v>
      </c>
      <c r="B528" s="44">
        <v>27</v>
      </c>
      <c r="C528" s="50" t="s">
        <v>1906</v>
      </c>
      <c r="D528" s="119">
        <f>IF(AND(AS528=AS527,AL528=AL527),IF(AL528="TN",IF(AS527=3,IF(D527&lt;'Phan phong'!$I$9,D527+1,1),IF(D527&lt;'Phan phong'!$I$10,D527+1,1)),IF(AS527=3,IF(D527&lt;'Phan phong'!$P$9,D527+1,1),IF(D527&lt;'Phan phong'!$P$10,D527+1,1))),1)</f>
        <v>21</v>
      </c>
      <c r="E528" s="138">
        <v>290526</v>
      </c>
      <c r="F528" s="121" t="s">
        <v>2084</v>
      </c>
      <c r="G528" s="122" t="s">
        <v>23</v>
      </c>
      <c r="H528" s="123">
        <v>36896</v>
      </c>
      <c r="I528" s="124"/>
      <c r="J528" s="124"/>
      <c r="K528" s="124"/>
      <c r="L528" s="124"/>
      <c r="M528" s="124"/>
      <c r="N528" s="124"/>
      <c r="O528" s="124"/>
      <c r="P528" s="124"/>
      <c r="Q528" s="125"/>
      <c r="R528" s="126"/>
      <c r="S528" s="124"/>
      <c r="T528" s="124"/>
      <c r="U528" s="124"/>
      <c r="V528" s="124"/>
      <c r="W528" s="124"/>
      <c r="X528" s="124"/>
      <c r="Y528" s="124"/>
      <c r="Z528" s="124"/>
      <c r="AA528" s="125"/>
      <c r="AB528" s="126"/>
      <c r="AC528" s="127">
        <f>SUM(I528,K528,M528,O528)</f>
        <v>0</v>
      </c>
      <c r="AD528" s="128" t="s">
        <v>9</v>
      </c>
      <c r="AE528" s="128" t="s">
        <v>272</v>
      </c>
      <c r="AF528" s="129"/>
      <c r="AG528" s="129"/>
      <c r="AH528" s="130"/>
      <c r="AI528" s="131">
        <f t="shared" si="74"/>
        <v>18</v>
      </c>
      <c r="AJ528" s="132" t="str">
        <f t="shared" si="75"/>
        <v>XH</v>
      </c>
      <c r="AK528" s="133"/>
      <c r="AL528" s="134" t="str">
        <f t="shared" si="69"/>
        <v>XH</v>
      </c>
      <c r="AM528" s="119">
        <v>1062</v>
      </c>
      <c r="AN528" s="135">
        <f t="shared" si="70"/>
        <v>0</v>
      </c>
      <c r="AO528" s="135" t="str">
        <f t="shared" si="71"/>
        <v>108</v>
      </c>
      <c r="AP528" s="135" t="str">
        <f t="shared" si="72"/>
        <v>10</v>
      </c>
      <c r="AQ528" s="135" t="str">
        <f t="shared" si="73"/>
        <v>0</v>
      </c>
      <c r="AR528" s="136"/>
      <c r="AS528" s="137">
        <v>3</v>
      </c>
      <c r="AT528" s="137"/>
      <c r="AU528" s="161"/>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18"/>
      <c r="BS528" s="18"/>
      <c r="BT528" s="18"/>
      <c r="BU528" s="18"/>
      <c r="BV528" s="18"/>
      <c r="BW528" s="18"/>
      <c r="BX528" s="18"/>
    </row>
    <row r="529" spans="1:76" s="6" customFormat="1" ht="23.25" customHeight="1" x14ac:dyDescent="0.25">
      <c r="A529" s="43">
        <v>34</v>
      </c>
      <c r="B529" s="44">
        <v>31</v>
      </c>
      <c r="C529" s="50" t="s">
        <v>1686</v>
      </c>
      <c r="D529" s="119">
        <f>IF(AND(AS529=AS528,AL529=AL528),IF(AL529="TN",IF(AS528=3,IF(D528&lt;'Phan phong'!$I$9,D528+1,1),IF(D528&lt;'Phan phong'!$I$10,D528+1,1)),IF(AS528=3,IF(D528&lt;'Phan phong'!$P$9,D528+1,1),IF(D528&lt;'Phan phong'!$P$10,D528+1,1))),1)</f>
        <v>22</v>
      </c>
      <c r="E529" s="120">
        <v>290527</v>
      </c>
      <c r="F529" s="121" t="s">
        <v>501</v>
      </c>
      <c r="G529" s="122" t="s">
        <v>23</v>
      </c>
      <c r="H529" s="174">
        <v>37245</v>
      </c>
      <c r="I529" s="175"/>
      <c r="J529" s="175"/>
      <c r="K529" s="175"/>
      <c r="L529" s="175"/>
      <c r="M529" s="175"/>
      <c r="N529" s="175"/>
      <c r="O529" s="175"/>
      <c r="P529" s="175"/>
      <c r="Q529" s="176"/>
      <c r="R529" s="126"/>
      <c r="S529" s="175"/>
      <c r="T529" s="175"/>
      <c r="U529" s="175"/>
      <c r="V529" s="175"/>
      <c r="W529" s="175"/>
      <c r="X529" s="175"/>
      <c r="Y529" s="175"/>
      <c r="Z529" s="175"/>
      <c r="AA529" s="176"/>
      <c r="AB529" s="126"/>
      <c r="AC529" s="127">
        <f>SUM(I529,K529,M529,O529,Q529)</f>
        <v>0</v>
      </c>
      <c r="AD529" s="128" t="s">
        <v>4</v>
      </c>
      <c r="AE529" s="128" t="s">
        <v>272</v>
      </c>
      <c r="AF529" s="129"/>
      <c r="AG529" s="129"/>
      <c r="AH529" s="165"/>
      <c r="AI529" s="131">
        <f t="shared" si="74"/>
        <v>18</v>
      </c>
      <c r="AJ529" s="132" t="str">
        <f t="shared" si="75"/>
        <v>XH</v>
      </c>
      <c r="AK529" s="133"/>
      <c r="AL529" s="134" t="str">
        <f t="shared" si="69"/>
        <v>XH</v>
      </c>
      <c r="AM529" s="119">
        <v>836</v>
      </c>
      <c r="AN529" s="135">
        <f t="shared" si="70"/>
        <v>0</v>
      </c>
      <c r="AO529" s="135" t="str">
        <f t="shared" si="71"/>
        <v>103</v>
      </c>
      <c r="AP529" s="135" t="str">
        <f t="shared" si="72"/>
        <v>10</v>
      </c>
      <c r="AQ529" s="135" t="str">
        <f t="shared" si="73"/>
        <v>0</v>
      </c>
      <c r="AR529" s="136"/>
      <c r="AS529" s="137">
        <v>3</v>
      </c>
      <c r="AT529" s="137"/>
      <c r="AU529" s="161"/>
      <c r="AV529" s="18"/>
      <c r="AW529" s="18"/>
      <c r="AX529" s="18"/>
      <c r="AY529" s="18"/>
      <c r="AZ529" s="18"/>
      <c r="BA529" s="18"/>
      <c r="BB529" s="18"/>
      <c r="BC529" s="18"/>
      <c r="BD529" s="18"/>
      <c r="BE529" s="18"/>
      <c r="BF529" s="18"/>
      <c r="BG529" s="18"/>
      <c r="BH529" s="18"/>
      <c r="BI529" s="18"/>
      <c r="BJ529" s="18"/>
      <c r="BK529" s="18"/>
      <c r="BL529" s="18"/>
      <c r="BM529" s="18"/>
      <c r="BN529" s="18"/>
      <c r="BO529" s="18"/>
      <c r="BP529" s="18"/>
      <c r="BQ529" s="18"/>
      <c r="BR529" s="18"/>
      <c r="BS529" s="18"/>
      <c r="BT529" s="18"/>
      <c r="BU529" s="18"/>
      <c r="BV529" s="18"/>
      <c r="BW529" s="18"/>
      <c r="BX529" s="18"/>
    </row>
    <row r="530" spans="1:76" s="6" customFormat="1" ht="23.25" customHeight="1" x14ac:dyDescent="0.2">
      <c r="A530" s="43">
        <v>35</v>
      </c>
      <c r="B530" s="44">
        <v>26</v>
      </c>
      <c r="C530" s="50" t="s">
        <v>1954</v>
      </c>
      <c r="D530" s="119">
        <f>IF(AND(AS530=AS529,AL530=AL529),IF(AL530="TN",IF(AS529=3,IF(D529&lt;'Phan phong'!$I$9,D529+1,1),IF(D529&lt;'Phan phong'!$I$10,D529+1,1)),IF(AS529=3,IF(D529&lt;'Phan phong'!$P$9,D529+1,1),IF(D529&lt;'Phan phong'!$P$10,D529+1,1))),1)</f>
        <v>23</v>
      </c>
      <c r="E530" s="138">
        <v>290528</v>
      </c>
      <c r="F530" s="121" t="s">
        <v>2102</v>
      </c>
      <c r="G530" s="122" t="s">
        <v>23</v>
      </c>
      <c r="H530" s="123">
        <v>37216</v>
      </c>
      <c r="I530" s="124"/>
      <c r="J530" s="124"/>
      <c r="K530" s="124"/>
      <c r="L530" s="124"/>
      <c r="M530" s="124"/>
      <c r="N530" s="124"/>
      <c r="O530" s="124"/>
      <c r="P530" s="124"/>
      <c r="Q530" s="125"/>
      <c r="R530" s="126"/>
      <c r="S530" s="124"/>
      <c r="T530" s="124"/>
      <c r="U530" s="124"/>
      <c r="V530" s="124"/>
      <c r="W530" s="124"/>
      <c r="X530" s="124"/>
      <c r="Y530" s="124"/>
      <c r="Z530" s="124"/>
      <c r="AA530" s="125"/>
      <c r="AB530" s="126"/>
      <c r="AC530" s="127">
        <f>SUM(I530,K530,M530,O530)</f>
        <v>0</v>
      </c>
      <c r="AD530" s="128" t="s">
        <v>164</v>
      </c>
      <c r="AE530" s="128" t="s">
        <v>163</v>
      </c>
      <c r="AF530" s="129"/>
      <c r="AG530" s="129"/>
      <c r="AH530" s="130"/>
      <c r="AI530" s="131">
        <f t="shared" si="74"/>
        <v>18</v>
      </c>
      <c r="AJ530" s="132" t="str">
        <f t="shared" si="75"/>
        <v>TN</v>
      </c>
      <c r="AK530" s="133" t="s">
        <v>272</v>
      </c>
      <c r="AL530" s="134" t="str">
        <f t="shared" si="69"/>
        <v>XH</v>
      </c>
      <c r="AM530" s="119">
        <v>1112</v>
      </c>
      <c r="AN530" s="135">
        <f t="shared" si="70"/>
        <v>0</v>
      </c>
      <c r="AO530" s="135" t="str">
        <f t="shared" si="71"/>
        <v>109</v>
      </c>
      <c r="AP530" s="135" t="str">
        <f t="shared" si="72"/>
        <v>10</v>
      </c>
      <c r="AQ530" s="135" t="str">
        <f t="shared" si="73"/>
        <v>0</v>
      </c>
      <c r="AR530" s="146"/>
      <c r="AS530" s="137">
        <v>3</v>
      </c>
      <c r="AT530" s="137"/>
      <c r="AU530" s="161"/>
      <c r="AV530" s="18"/>
      <c r="AW530" s="18"/>
      <c r="AX530" s="18"/>
      <c r="AY530" s="18"/>
      <c r="AZ530" s="18"/>
      <c r="BA530" s="18"/>
      <c r="BB530" s="18"/>
      <c r="BC530" s="18"/>
      <c r="BD530" s="18"/>
      <c r="BE530" s="18"/>
      <c r="BF530" s="18"/>
      <c r="BG530" s="18"/>
      <c r="BH530" s="18"/>
      <c r="BI530" s="18"/>
      <c r="BJ530" s="18"/>
      <c r="BK530" s="18"/>
      <c r="BL530" s="18"/>
      <c r="BM530" s="18"/>
      <c r="BN530" s="18"/>
      <c r="BO530" s="18"/>
      <c r="BP530" s="18"/>
      <c r="BQ530" s="18"/>
      <c r="BR530" s="18"/>
      <c r="BS530" s="18"/>
      <c r="BT530" s="18"/>
      <c r="BU530" s="18"/>
      <c r="BV530" s="18"/>
      <c r="BW530" s="18"/>
      <c r="BX530" s="18"/>
    </row>
    <row r="531" spans="1:76" s="6" customFormat="1" ht="23.25" customHeight="1" x14ac:dyDescent="0.25">
      <c r="A531" s="43">
        <v>3</v>
      </c>
      <c r="B531" s="43">
        <v>17</v>
      </c>
      <c r="C531" s="15" t="s">
        <v>1247</v>
      </c>
      <c r="D531" s="119">
        <f>IF(AND(AS531=AS530,AL531=AL530),IF(AL531="TN",IF(AS530=3,IF(D530&lt;'Phan phong'!$I$9,D530+1,1),IF(D530&lt;'Phan phong'!$I$10,D530+1,1)),IF(AS530=3,IF(D530&lt;'Phan phong'!$P$9,D530+1,1),IF(D530&lt;'Phan phong'!$P$10,D530+1,1))),1)</f>
        <v>24</v>
      </c>
      <c r="E531" s="120">
        <v>290529</v>
      </c>
      <c r="F531" s="121" t="s">
        <v>647</v>
      </c>
      <c r="G531" s="150" t="s">
        <v>23</v>
      </c>
      <c r="H531" s="163" t="s">
        <v>826</v>
      </c>
      <c r="I531" s="142"/>
      <c r="J531" s="142"/>
      <c r="K531" s="124"/>
      <c r="L531" s="124"/>
      <c r="M531" s="124"/>
      <c r="N531" s="124"/>
      <c r="O531" s="124"/>
      <c r="P531" s="124"/>
      <c r="Q531" s="142"/>
      <c r="R531" s="147"/>
      <c r="S531" s="142"/>
      <c r="T531" s="142"/>
      <c r="U531" s="124"/>
      <c r="V531" s="124"/>
      <c r="W531" s="124"/>
      <c r="X531" s="124"/>
      <c r="Y531" s="124"/>
      <c r="Z531" s="124"/>
      <c r="AA531" s="142"/>
      <c r="AB531" s="147"/>
      <c r="AC531" s="127">
        <f>SUM(I531,K531,M531,O531,Q531)</f>
        <v>0</v>
      </c>
      <c r="AD531" s="143" t="s">
        <v>12</v>
      </c>
      <c r="AE531" s="143" t="s">
        <v>168</v>
      </c>
      <c r="AF531" s="129"/>
      <c r="AG531" s="129"/>
      <c r="AH531" s="144"/>
      <c r="AI531" s="131">
        <f t="shared" si="74"/>
        <v>18</v>
      </c>
      <c r="AJ531" s="132" t="str">
        <f t="shared" si="75"/>
        <v>XH</v>
      </c>
      <c r="AK531" s="133"/>
      <c r="AL531" s="134" t="str">
        <f t="shared" si="69"/>
        <v>XH</v>
      </c>
      <c r="AM531" s="119">
        <v>170</v>
      </c>
      <c r="AN531" s="135">
        <f t="shared" si="70"/>
        <v>1</v>
      </c>
      <c r="AO531" s="135" t="str">
        <f t="shared" si="71"/>
        <v>115</v>
      </c>
      <c r="AP531" s="135" t="str">
        <f t="shared" si="72"/>
        <v>11</v>
      </c>
      <c r="AQ531" s="135" t="str">
        <f t="shared" si="73"/>
        <v>1</v>
      </c>
      <c r="AR531" s="179"/>
      <c r="AS531" s="137">
        <v>3</v>
      </c>
      <c r="AT531" s="149"/>
      <c r="AU531" s="149"/>
      <c r="AV531" s="21"/>
      <c r="AW531" s="21"/>
      <c r="AX531" s="21"/>
      <c r="AY531" s="21"/>
      <c r="AZ531" s="21"/>
      <c r="BA531" s="21"/>
      <c r="BB531" s="21"/>
      <c r="BC531" s="21"/>
      <c r="BD531" s="21"/>
      <c r="BE531" s="21"/>
      <c r="BF531" s="21"/>
      <c r="BG531" s="21"/>
      <c r="BH531" s="21"/>
      <c r="BI531" s="21"/>
      <c r="BJ531" s="21"/>
      <c r="BK531" s="21"/>
      <c r="BL531" s="21"/>
      <c r="BM531" s="21"/>
      <c r="BN531" s="21"/>
      <c r="BO531" s="21"/>
      <c r="BP531" s="21"/>
      <c r="BQ531" s="21"/>
      <c r="BR531" s="21"/>
      <c r="BS531" s="21"/>
      <c r="BT531" s="21"/>
      <c r="BU531" s="21"/>
      <c r="BV531" s="21"/>
      <c r="BW531" s="21"/>
      <c r="BX531" s="21"/>
    </row>
    <row r="532" spans="1:76" s="6" customFormat="1" ht="23.25" customHeight="1" x14ac:dyDescent="0.25">
      <c r="A532" s="44">
        <v>34</v>
      </c>
      <c r="B532" s="44">
        <v>30</v>
      </c>
      <c r="C532" s="50" t="s">
        <v>1659</v>
      </c>
      <c r="D532" s="119">
        <f>IF(AND(AS532=AS531,AL532=AL531),IF(AL532="TN",IF(AS531=3,IF(D531&lt;'Phan phong'!$I$9,D531+1,1),IF(D531&lt;'Phan phong'!$I$10,D531+1,1)),IF(AS531=3,IF(D531&lt;'Phan phong'!$P$9,D531+1,1),IF(D531&lt;'Phan phong'!$P$10,D531+1,1))),1)</f>
        <v>25</v>
      </c>
      <c r="E532" s="138">
        <v>290530</v>
      </c>
      <c r="F532" s="121" t="s">
        <v>1997</v>
      </c>
      <c r="G532" s="150" t="s">
        <v>23</v>
      </c>
      <c r="H532" s="151" t="s">
        <v>206</v>
      </c>
      <c r="I532" s="124"/>
      <c r="J532" s="124"/>
      <c r="K532" s="124"/>
      <c r="L532" s="124"/>
      <c r="M532" s="124"/>
      <c r="N532" s="124"/>
      <c r="O532" s="124"/>
      <c r="P532" s="124"/>
      <c r="Q532" s="142"/>
      <c r="R532" s="152"/>
      <c r="S532" s="124"/>
      <c r="T532" s="124"/>
      <c r="U532" s="124"/>
      <c r="V532" s="124"/>
      <c r="W532" s="124"/>
      <c r="X532" s="124"/>
      <c r="Y532" s="124"/>
      <c r="Z532" s="124"/>
      <c r="AA532" s="142"/>
      <c r="AB532" s="152"/>
      <c r="AC532" s="127">
        <f>SUM(I532,K532,M532,O532)</f>
        <v>0</v>
      </c>
      <c r="AD532" s="128" t="s">
        <v>4</v>
      </c>
      <c r="AE532" s="128" t="s">
        <v>272</v>
      </c>
      <c r="AF532" s="129"/>
      <c r="AG532" s="129"/>
      <c r="AH532" s="153" t="s">
        <v>1503</v>
      </c>
      <c r="AI532" s="131">
        <f t="shared" si="74"/>
        <v>18</v>
      </c>
      <c r="AJ532" s="132" t="str">
        <f t="shared" si="75"/>
        <v>XH</v>
      </c>
      <c r="AK532" s="133"/>
      <c r="AL532" s="134" t="str">
        <f t="shared" si="69"/>
        <v>XH</v>
      </c>
      <c r="AM532" s="119">
        <v>809</v>
      </c>
      <c r="AN532" s="135">
        <f t="shared" si="70"/>
        <v>0</v>
      </c>
      <c r="AO532" s="135" t="str">
        <f t="shared" si="71"/>
        <v>103</v>
      </c>
      <c r="AP532" s="135" t="str">
        <f t="shared" si="72"/>
        <v>10</v>
      </c>
      <c r="AQ532" s="135" t="str">
        <f t="shared" si="73"/>
        <v>0</v>
      </c>
      <c r="AR532" s="136"/>
      <c r="AS532" s="137">
        <v>3</v>
      </c>
      <c r="AT532" s="161"/>
      <c r="AU532" s="137"/>
    </row>
    <row r="533" spans="1:76" s="6" customFormat="1" ht="23.25" customHeight="1" x14ac:dyDescent="0.25">
      <c r="A533" s="43">
        <v>31</v>
      </c>
      <c r="B533" s="44">
        <v>27</v>
      </c>
      <c r="C533" s="50" t="s">
        <v>1675</v>
      </c>
      <c r="D533" s="119">
        <f>IF(AND(AS533=AS532,AL533=AL532),IF(AL533="TN",IF(AS532=3,IF(D532&lt;'Phan phong'!$I$9,D532+1,1),IF(D532&lt;'Phan phong'!$I$10,D532+1,1)),IF(AS532=3,IF(D532&lt;'Phan phong'!$P$9,D532+1,1),IF(D532&lt;'Phan phong'!$P$10,D532+1,1))),1)</f>
        <v>26</v>
      </c>
      <c r="E533" s="120">
        <v>290531</v>
      </c>
      <c r="F533" s="121" t="s">
        <v>2003</v>
      </c>
      <c r="G533" s="122" t="s">
        <v>23</v>
      </c>
      <c r="H533" s="174">
        <v>36931</v>
      </c>
      <c r="I533" s="175"/>
      <c r="J533" s="175"/>
      <c r="K533" s="175"/>
      <c r="L533" s="175"/>
      <c r="M533" s="175"/>
      <c r="N533" s="175"/>
      <c r="O533" s="175"/>
      <c r="P533" s="175"/>
      <c r="Q533" s="176"/>
      <c r="R533" s="126"/>
      <c r="S533" s="175"/>
      <c r="T533" s="175"/>
      <c r="U533" s="175"/>
      <c r="V533" s="175"/>
      <c r="W533" s="175"/>
      <c r="X533" s="175"/>
      <c r="Y533" s="175"/>
      <c r="Z533" s="175"/>
      <c r="AA533" s="176"/>
      <c r="AB533" s="126"/>
      <c r="AC533" s="127">
        <f>SUM(I533,K533,M533,O533,Q533)</f>
        <v>0</v>
      </c>
      <c r="AD533" s="128" t="s">
        <v>4</v>
      </c>
      <c r="AE533" s="128" t="s">
        <v>272</v>
      </c>
      <c r="AF533" s="129"/>
      <c r="AG533" s="129"/>
      <c r="AH533" s="165"/>
      <c r="AI533" s="131">
        <f t="shared" si="74"/>
        <v>18</v>
      </c>
      <c r="AJ533" s="132" t="str">
        <f t="shared" si="75"/>
        <v>XH</v>
      </c>
      <c r="AK533" s="133"/>
      <c r="AL533" s="134" t="str">
        <f t="shared" si="69"/>
        <v>XH</v>
      </c>
      <c r="AM533" s="119">
        <v>825</v>
      </c>
      <c r="AN533" s="135">
        <f t="shared" si="70"/>
        <v>0</v>
      </c>
      <c r="AO533" s="135" t="str">
        <f t="shared" si="71"/>
        <v>103</v>
      </c>
      <c r="AP533" s="135" t="str">
        <f t="shared" si="72"/>
        <v>10</v>
      </c>
      <c r="AQ533" s="135" t="str">
        <f t="shared" si="73"/>
        <v>0</v>
      </c>
      <c r="AR533" s="136"/>
      <c r="AS533" s="137">
        <v>3</v>
      </c>
      <c r="AT533" s="162"/>
      <c r="AU533" s="161"/>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row>
    <row r="534" spans="1:76" s="6" customFormat="1" ht="23.25" customHeight="1" x14ac:dyDescent="0.25">
      <c r="A534" s="43">
        <v>3</v>
      </c>
      <c r="B534" s="43">
        <v>3</v>
      </c>
      <c r="C534" s="15" t="s">
        <v>1141</v>
      </c>
      <c r="D534" s="119">
        <f>IF(AND(AS534=AS533,AL534=AL533),IF(AL534="TN",IF(AS533=3,IF(D533&lt;'Phan phong'!$I$9,D533+1,1),IF(D533&lt;'Phan phong'!$I$10,D533+1,1)),IF(AS533=3,IF(D533&lt;'Phan phong'!$P$9,D533+1,1),IF(D533&lt;'Phan phong'!$P$10,D533+1,1))),1)</f>
        <v>27</v>
      </c>
      <c r="E534" s="138">
        <v>290532</v>
      </c>
      <c r="F534" s="121" t="s">
        <v>332</v>
      </c>
      <c r="G534" s="150" t="s">
        <v>358</v>
      </c>
      <c r="H534" s="163" t="s">
        <v>849</v>
      </c>
      <c r="I534" s="142"/>
      <c r="J534" s="142"/>
      <c r="K534" s="124"/>
      <c r="L534" s="124"/>
      <c r="M534" s="124"/>
      <c r="N534" s="124"/>
      <c r="O534" s="124"/>
      <c r="P534" s="124"/>
      <c r="Q534" s="142"/>
      <c r="R534" s="126"/>
      <c r="S534" s="142"/>
      <c r="T534" s="142"/>
      <c r="U534" s="124"/>
      <c r="V534" s="124"/>
      <c r="W534" s="124"/>
      <c r="X534" s="124"/>
      <c r="Y534" s="124"/>
      <c r="Z534" s="124"/>
      <c r="AA534" s="142"/>
      <c r="AB534" s="126"/>
      <c r="AC534" s="127">
        <f>SUM(I534,K534,M534,O534,Q534)</f>
        <v>0</v>
      </c>
      <c r="AD534" s="143" t="s">
        <v>17</v>
      </c>
      <c r="AE534" s="143" t="s">
        <v>273</v>
      </c>
      <c r="AF534" s="129"/>
      <c r="AG534" s="129"/>
      <c r="AH534" s="144"/>
      <c r="AI534" s="131">
        <f t="shared" si="74"/>
        <v>18</v>
      </c>
      <c r="AJ534" s="132" t="str">
        <f t="shared" si="75"/>
        <v>XH</v>
      </c>
      <c r="AK534" s="133"/>
      <c r="AL534" s="134" t="str">
        <f t="shared" si="69"/>
        <v>XH</v>
      </c>
      <c r="AM534" s="119">
        <v>295</v>
      </c>
      <c r="AN534" s="135">
        <f t="shared" si="70"/>
        <v>1</v>
      </c>
      <c r="AO534" s="135" t="str">
        <f t="shared" si="71"/>
        <v>118</v>
      </c>
      <c r="AP534" s="135" t="str">
        <f t="shared" si="72"/>
        <v>11</v>
      </c>
      <c r="AQ534" s="135" t="str">
        <f t="shared" si="73"/>
        <v>1</v>
      </c>
      <c r="AR534" s="136"/>
      <c r="AS534" s="137">
        <v>3</v>
      </c>
      <c r="AT534" s="137"/>
      <c r="AU534" s="145"/>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row>
    <row r="535" spans="1:76" s="6" customFormat="1" ht="23.25" customHeight="1" x14ac:dyDescent="0.25">
      <c r="A535" s="43">
        <v>13</v>
      </c>
      <c r="B535" s="44">
        <v>38</v>
      </c>
      <c r="C535" s="50" t="s">
        <v>1875</v>
      </c>
      <c r="D535" s="119">
        <f>IF(AND(AS535=AS534,AL535=AL534),IF(AL535="TN",IF(AS534=3,IF(D534&lt;'Phan phong'!$I$9,D534+1,1),IF(D534&lt;'Phan phong'!$I$10,D534+1,1)),IF(AS534=3,IF(D534&lt;'Phan phong'!$P$9,D534+1,1),IF(D534&lt;'Phan phong'!$P$10,D534+1,1))),1)</f>
        <v>28</v>
      </c>
      <c r="E535" s="120">
        <v>290533</v>
      </c>
      <c r="F535" s="121" t="s">
        <v>2076</v>
      </c>
      <c r="G535" s="122" t="s">
        <v>358</v>
      </c>
      <c r="H535" s="123">
        <v>36933</v>
      </c>
      <c r="I535" s="124"/>
      <c r="J535" s="124"/>
      <c r="K535" s="124"/>
      <c r="L535" s="124"/>
      <c r="M535" s="124"/>
      <c r="N535" s="124"/>
      <c r="O535" s="124"/>
      <c r="P535" s="124"/>
      <c r="Q535" s="125"/>
      <c r="R535" s="126"/>
      <c r="S535" s="124"/>
      <c r="T535" s="124"/>
      <c r="U535" s="124"/>
      <c r="V535" s="124"/>
      <c r="W535" s="124"/>
      <c r="X535" s="124"/>
      <c r="Y535" s="124"/>
      <c r="Z535" s="124"/>
      <c r="AA535" s="125"/>
      <c r="AB535" s="126"/>
      <c r="AC535" s="127">
        <f>SUM(I535,K535,M535,O535)</f>
        <v>0</v>
      </c>
      <c r="AD535" s="128" t="s">
        <v>9</v>
      </c>
      <c r="AE535" s="128" t="s">
        <v>272</v>
      </c>
      <c r="AF535" s="129"/>
      <c r="AG535" s="129"/>
      <c r="AH535" s="130"/>
      <c r="AI535" s="131">
        <f t="shared" si="74"/>
        <v>18</v>
      </c>
      <c r="AJ535" s="132" t="str">
        <f t="shared" si="75"/>
        <v>XH</v>
      </c>
      <c r="AK535" s="133"/>
      <c r="AL535" s="134" t="str">
        <f t="shared" si="69"/>
        <v>XH</v>
      </c>
      <c r="AM535" s="119">
        <v>1031</v>
      </c>
      <c r="AN535" s="135">
        <f t="shared" si="70"/>
        <v>0</v>
      </c>
      <c r="AO535" s="135" t="str">
        <f t="shared" si="71"/>
        <v>108</v>
      </c>
      <c r="AP535" s="135" t="str">
        <f t="shared" si="72"/>
        <v>10</v>
      </c>
      <c r="AQ535" s="135" t="str">
        <f t="shared" si="73"/>
        <v>0</v>
      </c>
      <c r="AR535" s="180"/>
      <c r="AS535" s="137">
        <v>3</v>
      </c>
      <c r="AT535" s="137"/>
      <c r="AU535" s="161"/>
      <c r="AV535" s="18"/>
      <c r="AW535" s="18"/>
      <c r="AX535" s="18"/>
      <c r="AY535" s="18"/>
      <c r="AZ535" s="18"/>
      <c r="BA535" s="18"/>
      <c r="BB535" s="18"/>
      <c r="BC535" s="18"/>
      <c r="BD535" s="18"/>
      <c r="BE535" s="18"/>
      <c r="BF535" s="18"/>
      <c r="BG535" s="18"/>
      <c r="BH535" s="18"/>
      <c r="BI535" s="18"/>
      <c r="BJ535" s="18"/>
      <c r="BK535" s="18"/>
      <c r="BL535" s="18"/>
      <c r="BM535" s="18"/>
      <c r="BN535" s="18"/>
      <c r="BO535" s="18"/>
      <c r="BP535" s="18"/>
      <c r="BQ535" s="18"/>
      <c r="BR535" s="18"/>
      <c r="BS535" s="18"/>
      <c r="BT535" s="18"/>
      <c r="BU535" s="18"/>
      <c r="BV535" s="18"/>
      <c r="BW535" s="18"/>
      <c r="BX535" s="18"/>
    </row>
    <row r="536" spans="1:76" s="6" customFormat="1" ht="23.25" customHeight="1" x14ac:dyDescent="0.25">
      <c r="A536" s="43">
        <v>11</v>
      </c>
      <c r="B536" s="44">
        <v>18</v>
      </c>
      <c r="C536" s="50" t="s">
        <v>1926</v>
      </c>
      <c r="D536" s="119">
        <f>IF(AND(AS536=AS535,AL536=AL535),IF(AL536="TN",IF(AS535=3,IF(D535&lt;'Phan phong'!$I$9,D535+1,1),IF(D535&lt;'Phan phong'!$I$10,D535+1,1)),IF(AS535=3,IF(D535&lt;'Phan phong'!$P$9,D535+1,1),IF(D535&lt;'Phan phong'!$P$10,D535+1,1))),1)</f>
        <v>29</v>
      </c>
      <c r="E536" s="138">
        <v>290534</v>
      </c>
      <c r="F536" s="121" t="s">
        <v>2076</v>
      </c>
      <c r="G536" s="122" t="s">
        <v>358</v>
      </c>
      <c r="H536" s="123">
        <v>37024</v>
      </c>
      <c r="I536" s="124"/>
      <c r="J536" s="124"/>
      <c r="K536" s="124"/>
      <c r="L536" s="124"/>
      <c r="M536" s="124"/>
      <c r="N536" s="124"/>
      <c r="O536" s="124"/>
      <c r="P536" s="124"/>
      <c r="Q536" s="125"/>
      <c r="R536" s="126"/>
      <c r="S536" s="124"/>
      <c r="T536" s="124"/>
      <c r="U536" s="124"/>
      <c r="V536" s="124"/>
      <c r="W536" s="124"/>
      <c r="X536" s="124"/>
      <c r="Y536" s="124"/>
      <c r="Z536" s="124"/>
      <c r="AA536" s="125"/>
      <c r="AB536" s="126"/>
      <c r="AC536" s="127">
        <f>SUM(I536,K536,M536,O536)</f>
        <v>0</v>
      </c>
      <c r="AD536" s="128" t="s">
        <v>164</v>
      </c>
      <c r="AE536" s="128" t="s">
        <v>272</v>
      </c>
      <c r="AF536" s="129"/>
      <c r="AG536" s="129"/>
      <c r="AH536" s="130"/>
      <c r="AI536" s="131">
        <f t="shared" si="74"/>
        <v>18</v>
      </c>
      <c r="AJ536" s="132" t="str">
        <f t="shared" si="75"/>
        <v>XH</v>
      </c>
      <c r="AK536" s="133"/>
      <c r="AL536" s="134" t="str">
        <f t="shared" si="69"/>
        <v>XH</v>
      </c>
      <c r="AM536" s="119">
        <v>1084</v>
      </c>
      <c r="AN536" s="135">
        <f t="shared" si="70"/>
        <v>0</v>
      </c>
      <c r="AO536" s="135" t="str">
        <f t="shared" si="71"/>
        <v>109</v>
      </c>
      <c r="AP536" s="135" t="str">
        <f t="shared" si="72"/>
        <v>10</v>
      </c>
      <c r="AQ536" s="135" t="str">
        <f t="shared" si="73"/>
        <v>0</v>
      </c>
      <c r="AR536" s="136"/>
      <c r="AS536" s="137">
        <v>3</v>
      </c>
      <c r="AT536" s="161"/>
      <c r="AU536" s="161"/>
      <c r="AV536" s="18"/>
      <c r="AW536" s="18"/>
      <c r="AX536" s="18"/>
      <c r="AY536" s="18"/>
      <c r="AZ536" s="18"/>
      <c r="BA536" s="18"/>
      <c r="BB536" s="18"/>
      <c r="BC536" s="18"/>
      <c r="BD536" s="18"/>
      <c r="BE536" s="18"/>
      <c r="BF536" s="18"/>
      <c r="BG536" s="18"/>
      <c r="BH536" s="18"/>
      <c r="BI536" s="18"/>
      <c r="BJ536" s="18"/>
      <c r="BK536" s="18"/>
      <c r="BL536" s="18"/>
      <c r="BM536" s="18"/>
      <c r="BN536" s="18"/>
      <c r="BO536" s="18"/>
      <c r="BP536" s="18"/>
      <c r="BQ536" s="18"/>
      <c r="BR536" s="18"/>
      <c r="BS536" s="18"/>
      <c r="BT536" s="18"/>
      <c r="BU536" s="18"/>
      <c r="BV536" s="18"/>
      <c r="BW536" s="18"/>
      <c r="BX536" s="18"/>
    </row>
    <row r="537" spans="1:76" s="6" customFormat="1" ht="23.25" customHeight="1" x14ac:dyDescent="0.25">
      <c r="A537" s="43">
        <v>38</v>
      </c>
      <c r="B537" s="44">
        <v>29</v>
      </c>
      <c r="C537" s="50" t="s">
        <v>1945</v>
      </c>
      <c r="D537" s="119">
        <f>IF(AND(AS537=AS536,AL537=AL536),IF(AL537="TN",IF(AS536=3,IF(D536&lt;'Phan phong'!$I$9,D536+1,1),IF(D536&lt;'Phan phong'!$I$10,D536+1,1)),IF(AS536=3,IF(D536&lt;'Phan phong'!$P$9,D536+1,1),IF(D536&lt;'Phan phong'!$P$10,D536+1,1))),1)</f>
        <v>1</v>
      </c>
      <c r="E537" s="120">
        <v>290535</v>
      </c>
      <c r="F537" s="121" t="s">
        <v>401</v>
      </c>
      <c r="G537" s="122" t="s">
        <v>358</v>
      </c>
      <c r="H537" s="123">
        <v>36903</v>
      </c>
      <c r="I537" s="124"/>
      <c r="J537" s="124"/>
      <c r="K537" s="124"/>
      <c r="L537" s="124"/>
      <c r="M537" s="124"/>
      <c r="N537" s="124"/>
      <c r="O537" s="124"/>
      <c r="P537" s="124"/>
      <c r="Q537" s="125"/>
      <c r="R537" s="126"/>
      <c r="S537" s="124"/>
      <c r="T537" s="124"/>
      <c r="U537" s="124"/>
      <c r="V537" s="124"/>
      <c r="W537" s="124"/>
      <c r="X537" s="124"/>
      <c r="Y537" s="124"/>
      <c r="Z537" s="124"/>
      <c r="AA537" s="125"/>
      <c r="AB537" s="126"/>
      <c r="AC537" s="127">
        <f>SUM(I537,K537,M537,O537)</f>
        <v>0</v>
      </c>
      <c r="AD537" s="128" t="s">
        <v>164</v>
      </c>
      <c r="AE537" s="128" t="s">
        <v>272</v>
      </c>
      <c r="AF537" s="129"/>
      <c r="AG537" s="129"/>
      <c r="AH537" s="130"/>
      <c r="AI537" s="131">
        <f t="shared" si="74"/>
        <v>19</v>
      </c>
      <c r="AJ537" s="132" t="str">
        <f t="shared" si="75"/>
        <v>XH</v>
      </c>
      <c r="AK537" s="133"/>
      <c r="AL537" s="134" t="str">
        <f t="shared" si="69"/>
        <v>XH</v>
      </c>
      <c r="AM537" s="119">
        <v>1103</v>
      </c>
      <c r="AN537" s="135">
        <f t="shared" si="70"/>
        <v>0</v>
      </c>
      <c r="AO537" s="135" t="str">
        <f t="shared" si="71"/>
        <v>109</v>
      </c>
      <c r="AP537" s="135" t="str">
        <f t="shared" si="72"/>
        <v>10</v>
      </c>
      <c r="AQ537" s="135" t="str">
        <f t="shared" si="73"/>
        <v>0</v>
      </c>
      <c r="AR537" s="136"/>
      <c r="AS537" s="137">
        <v>3</v>
      </c>
      <c r="AT537" s="161"/>
      <c r="AU537" s="161"/>
      <c r="AV537" s="18"/>
      <c r="AW537" s="18"/>
      <c r="AX537" s="18"/>
      <c r="AY537" s="18"/>
      <c r="AZ537" s="18"/>
      <c r="BA537" s="18"/>
      <c r="BB537" s="18"/>
      <c r="BC537" s="18"/>
      <c r="BD537" s="18"/>
      <c r="BE537" s="18"/>
      <c r="BF537" s="18"/>
      <c r="BG537" s="18"/>
      <c r="BH537" s="18"/>
      <c r="BI537" s="18"/>
      <c r="BJ537" s="18"/>
      <c r="BK537" s="18"/>
      <c r="BL537" s="18"/>
      <c r="BM537" s="18"/>
      <c r="BN537" s="18"/>
      <c r="BO537" s="18"/>
      <c r="BP537" s="18"/>
      <c r="BQ537" s="18"/>
      <c r="BR537" s="18"/>
      <c r="BS537" s="18"/>
      <c r="BT537" s="18"/>
      <c r="BU537" s="18"/>
      <c r="BV537" s="18"/>
      <c r="BW537" s="18"/>
      <c r="BX537" s="18"/>
    </row>
    <row r="538" spans="1:76" s="6" customFormat="1" ht="23.25" customHeight="1" x14ac:dyDescent="0.2">
      <c r="A538" s="43">
        <v>4</v>
      </c>
      <c r="B538" s="43">
        <v>4</v>
      </c>
      <c r="C538" s="15" t="s">
        <v>1210</v>
      </c>
      <c r="D538" s="119">
        <f>IF(AND(AS538=AS537,AL538=AL537),IF(AL538="TN",IF(AS537=3,IF(D537&lt;'Phan phong'!$I$9,D537+1,1),IF(D537&lt;'Phan phong'!$I$10,D537+1,1)),IF(AS537=3,IF(D537&lt;'Phan phong'!$P$9,D537+1,1),IF(D537&lt;'Phan phong'!$P$10,D537+1,1))),1)</f>
        <v>2</v>
      </c>
      <c r="E538" s="138">
        <v>290536</v>
      </c>
      <c r="F538" s="121" t="s">
        <v>401</v>
      </c>
      <c r="G538" s="150" t="s">
        <v>358</v>
      </c>
      <c r="H538" s="163" t="s">
        <v>741</v>
      </c>
      <c r="I538" s="142"/>
      <c r="J538" s="142"/>
      <c r="K538" s="124"/>
      <c r="L538" s="124"/>
      <c r="M538" s="124"/>
      <c r="N538" s="124"/>
      <c r="O538" s="124"/>
      <c r="P538" s="124"/>
      <c r="Q538" s="142"/>
      <c r="R538" s="126"/>
      <c r="S538" s="142"/>
      <c r="T538" s="142"/>
      <c r="U538" s="124"/>
      <c r="V538" s="124"/>
      <c r="W538" s="124"/>
      <c r="X538" s="124"/>
      <c r="Y538" s="124"/>
      <c r="Z538" s="124"/>
      <c r="AA538" s="142"/>
      <c r="AB538" s="126"/>
      <c r="AC538" s="127">
        <f>SUM(I538,K538,M538,O538,Q538)</f>
        <v>0</v>
      </c>
      <c r="AD538" s="143" t="s">
        <v>17</v>
      </c>
      <c r="AE538" s="143" t="s">
        <v>273</v>
      </c>
      <c r="AF538" s="129"/>
      <c r="AG538" s="129"/>
      <c r="AH538" s="144"/>
      <c r="AI538" s="131">
        <f t="shared" si="74"/>
        <v>19</v>
      </c>
      <c r="AJ538" s="132" t="str">
        <f t="shared" si="75"/>
        <v>XH</v>
      </c>
      <c r="AK538" s="133"/>
      <c r="AL538" s="134" t="str">
        <f t="shared" si="69"/>
        <v>XH</v>
      </c>
      <c r="AM538" s="119">
        <v>296</v>
      </c>
      <c r="AN538" s="135">
        <f t="shared" si="70"/>
        <v>1</v>
      </c>
      <c r="AO538" s="135" t="str">
        <f t="shared" si="71"/>
        <v>118</v>
      </c>
      <c r="AP538" s="135" t="str">
        <f t="shared" si="72"/>
        <v>11</v>
      </c>
      <c r="AQ538" s="135" t="str">
        <f t="shared" si="73"/>
        <v>1</v>
      </c>
      <c r="AR538" s="146"/>
      <c r="AS538" s="137">
        <v>3</v>
      </c>
      <c r="AT538" s="145"/>
      <c r="AU538" s="145"/>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row>
    <row r="539" spans="1:76" s="6" customFormat="1" ht="23.25" customHeight="1" x14ac:dyDescent="0.2">
      <c r="A539" s="43">
        <v>12</v>
      </c>
      <c r="B539" s="43">
        <v>12</v>
      </c>
      <c r="C539" s="15" t="s">
        <v>1163</v>
      </c>
      <c r="D539" s="119">
        <f>IF(AND(AS539=AS538,AL539=AL538),IF(AL539="TN",IF(AS538=3,IF(D538&lt;'Phan phong'!$I$9,D538+1,1),IF(D538&lt;'Phan phong'!$I$10,D538+1,1)),IF(AS538=3,IF(D538&lt;'Phan phong'!$P$9,D538+1,1),IF(D538&lt;'Phan phong'!$P$10,D538+1,1))),1)</f>
        <v>3</v>
      </c>
      <c r="E539" s="120">
        <v>290537</v>
      </c>
      <c r="F539" s="121" t="s">
        <v>592</v>
      </c>
      <c r="G539" s="150" t="s">
        <v>358</v>
      </c>
      <c r="H539" s="163" t="s">
        <v>858</v>
      </c>
      <c r="I539" s="142"/>
      <c r="J539" s="142"/>
      <c r="K539" s="124"/>
      <c r="L539" s="124"/>
      <c r="M539" s="124"/>
      <c r="N539" s="124"/>
      <c r="O539" s="124"/>
      <c r="P539" s="124"/>
      <c r="Q539" s="142"/>
      <c r="R539" s="126"/>
      <c r="S539" s="142"/>
      <c r="T539" s="142"/>
      <c r="U539" s="124"/>
      <c r="V539" s="124"/>
      <c r="W539" s="124"/>
      <c r="X539" s="124"/>
      <c r="Y539" s="124"/>
      <c r="Z539" s="124"/>
      <c r="AA539" s="142"/>
      <c r="AB539" s="126"/>
      <c r="AC539" s="127">
        <f>SUM(I539,K539,M539,O539)</f>
        <v>0</v>
      </c>
      <c r="AD539" s="143" t="s">
        <v>1281</v>
      </c>
      <c r="AE539" s="143" t="s">
        <v>167</v>
      </c>
      <c r="AF539" s="129"/>
      <c r="AG539" s="129"/>
      <c r="AH539" s="171"/>
      <c r="AI539" s="131">
        <f t="shared" si="74"/>
        <v>19</v>
      </c>
      <c r="AJ539" s="132" t="str">
        <f t="shared" si="75"/>
        <v>XH</v>
      </c>
      <c r="AK539" s="133"/>
      <c r="AL539" s="134" t="str">
        <f t="shared" si="69"/>
        <v>XH</v>
      </c>
      <c r="AM539" s="119">
        <v>342</v>
      </c>
      <c r="AN539" s="135">
        <f t="shared" si="70"/>
        <v>1</v>
      </c>
      <c r="AO539" s="135" t="str">
        <f t="shared" si="71"/>
        <v>119</v>
      </c>
      <c r="AP539" s="135" t="str">
        <f t="shared" si="72"/>
        <v>11</v>
      </c>
      <c r="AQ539" s="135" t="str">
        <f t="shared" si="73"/>
        <v>1</v>
      </c>
      <c r="AR539" s="146"/>
      <c r="AS539" s="137">
        <v>3</v>
      </c>
      <c r="AT539" s="145"/>
      <c r="AU539" s="145"/>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row>
    <row r="540" spans="1:76" s="6" customFormat="1" ht="23.25" customHeight="1" x14ac:dyDescent="0.25">
      <c r="A540" s="43">
        <v>19</v>
      </c>
      <c r="B540" s="44">
        <v>1</v>
      </c>
      <c r="C540" s="50" t="s">
        <v>1745</v>
      </c>
      <c r="D540" s="119">
        <f>IF(AND(AS540=AS539,AL540=AL539),IF(AL540="TN",IF(AS539=3,IF(D539&lt;'Phan phong'!$I$9,D539+1,1),IF(D539&lt;'Phan phong'!$I$10,D539+1,1)),IF(AS539=3,IF(D539&lt;'Phan phong'!$P$9,D539+1,1),IF(D539&lt;'Phan phong'!$P$10,D539+1,1))),1)</f>
        <v>4</v>
      </c>
      <c r="E540" s="138">
        <v>290538</v>
      </c>
      <c r="F540" s="121" t="s">
        <v>414</v>
      </c>
      <c r="G540" s="122" t="s">
        <v>358</v>
      </c>
      <c r="H540" s="123">
        <v>37070</v>
      </c>
      <c r="I540" s="124"/>
      <c r="J540" s="124"/>
      <c r="K540" s="124"/>
      <c r="L540" s="124"/>
      <c r="M540" s="124"/>
      <c r="N540" s="124"/>
      <c r="O540" s="124"/>
      <c r="P540" s="124"/>
      <c r="Q540" s="125"/>
      <c r="R540" s="126"/>
      <c r="S540" s="124"/>
      <c r="T540" s="124"/>
      <c r="U540" s="124"/>
      <c r="V540" s="124"/>
      <c r="W540" s="124"/>
      <c r="X540" s="124"/>
      <c r="Y540" s="124"/>
      <c r="Z540" s="124"/>
      <c r="AA540" s="125"/>
      <c r="AB540" s="126"/>
      <c r="AC540" s="127">
        <f>SUM(I540,K540,M540,O540,Q540)</f>
        <v>0</v>
      </c>
      <c r="AD540" s="128" t="s">
        <v>5</v>
      </c>
      <c r="AE540" s="128" t="s">
        <v>272</v>
      </c>
      <c r="AF540" s="177"/>
      <c r="AG540" s="177"/>
      <c r="AH540" s="171"/>
      <c r="AI540" s="131">
        <f t="shared" si="74"/>
        <v>19</v>
      </c>
      <c r="AJ540" s="132" t="str">
        <f t="shared" si="75"/>
        <v>XH</v>
      </c>
      <c r="AK540" s="133"/>
      <c r="AL540" s="134" t="str">
        <f t="shared" si="69"/>
        <v>XH</v>
      </c>
      <c r="AM540" s="119">
        <v>895</v>
      </c>
      <c r="AN540" s="135">
        <f t="shared" si="70"/>
        <v>0</v>
      </c>
      <c r="AO540" s="135" t="str">
        <f t="shared" si="71"/>
        <v>105</v>
      </c>
      <c r="AP540" s="135" t="str">
        <f t="shared" si="72"/>
        <v>10</v>
      </c>
      <c r="AQ540" s="135" t="str">
        <f t="shared" si="73"/>
        <v>0</v>
      </c>
      <c r="AR540" s="136"/>
      <c r="AS540" s="137">
        <v>3</v>
      </c>
      <c r="AT540" s="161"/>
      <c r="AU540" s="161"/>
      <c r="AV540" s="18"/>
      <c r="AW540" s="18"/>
      <c r="AX540" s="18"/>
      <c r="AY540" s="18"/>
      <c r="AZ540" s="18"/>
      <c r="BA540" s="18"/>
      <c r="BB540" s="18"/>
      <c r="BC540" s="18"/>
      <c r="BD540" s="18"/>
      <c r="BE540" s="18"/>
      <c r="BF540" s="18"/>
      <c r="BG540" s="18"/>
      <c r="BH540" s="18"/>
      <c r="BI540" s="18"/>
      <c r="BJ540" s="18"/>
      <c r="BK540" s="18"/>
      <c r="BL540" s="18"/>
      <c r="BM540" s="18"/>
      <c r="BN540" s="18"/>
      <c r="BO540" s="18"/>
      <c r="BP540" s="18"/>
      <c r="BQ540" s="18"/>
      <c r="BR540" s="18"/>
      <c r="BS540" s="18"/>
      <c r="BT540" s="18"/>
      <c r="BU540" s="18"/>
      <c r="BV540" s="18"/>
      <c r="BW540" s="18"/>
      <c r="BX540" s="18"/>
    </row>
    <row r="541" spans="1:76" s="6" customFormat="1" ht="23.25" customHeight="1" x14ac:dyDescent="0.25">
      <c r="A541" s="43">
        <v>39</v>
      </c>
      <c r="B541" s="43">
        <v>9</v>
      </c>
      <c r="C541" s="15" t="s">
        <v>1150</v>
      </c>
      <c r="D541" s="119">
        <f>IF(AND(AS541=AS540,AL541=AL540),IF(AL541="TN",IF(AS540=3,IF(D540&lt;'Phan phong'!$I$9,D540+1,1),IF(D540&lt;'Phan phong'!$I$10,D540+1,1)),IF(AS540=3,IF(D540&lt;'Phan phong'!$P$9,D540+1,1),IF(D540&lt;'Phan phong'!$P$10,D540+1,1))),1)</f>
        <v>5</v>
      </c>
      <c r="E541" s="120">
        <v>290539</v>
      </c>
      <c r="F541" s="121" t="s">
        <v>380</v>
      </c>
      <c r="G541" s="150" t="s">
        <v>358</v>
      </c>
      <c r="H541" s="163" t="s">
        <v>711</v>
      </c>
      <c r="I541" s="166"/>
      <c r="J541" s="166"/>
      <c r="K541" s="167"/>
      <c r="L541" s="167"/>
      <c r="M541" s="167"/>
      <c r="N541" s="167"/>
      <c r="O541" s="167"/>
      <c r="P541" s="167"/>
      <c r="Q541" s="166"/>
      <c r="R541" s="152"/>
      <c r="S541" s="166"/>
      <c r="T541" s="166"/>
      <c r="U541" s="167"/>
      <c r="V541" s="167"/>
      <c r="W541" s="167"/>
      <c r="X541" s="167"/>
      <c r="Y541" s="167"/>
      <c r="Z541" s="167"/>
      <c r="AA541" s="166"/>
      <c r="AB541" s="152"/>
      <c r="AC541" s="127">
        <f>SUM(I541,K541,M541,O541,Q541)</f>
        <v>0</v>
      </c>
      <c r="AD541" s="143" t="s">
        <v>10</v>
      </c>
      <c r="AE541" s="143" t="s">
        <v>165</v>
      </c>
      <c r="AF541" s="129"/>
      <c r="AG541" s="129"/>
      <c r="AH541" s="144"/>
      <c r="AI541" s="131">
        <f t="shared" si="74"/>
        <v>19</v>
      </c>
      <c r="AJ541" s="132" t="str">
        <f t="shared" si="75"/>
        <v>XH</v>
      </c>
      <c r="AK541" s="133"/>
      <c r="AL541" s="134" t="str">
        <f t="shared" si="69"/>
        <v>XH</v>
      </c>
      <c r="AM541" s="119">
        <v>3</v>
      </c>
      <c r="AN541" s="135">
        <f t="shared" si="70"/>
        <v>1</v>
      </c>
      <c r="AO541" s="135" t="str">
        <f t="shared" si="71"/>
        <v>111</v>
      </c>
      <c r="AP541" s="135" t="str">
        <f t="shared" si="72"/>
        <v>11</v>
      </c>
      <c r="AQ541" s="135" t="str">
        <f t="shared" si="73"/>
        <v>1</v>
      </c>
      <c r="AR541" s="136"/>
      <c r="AS541" s="137">
        <v>3</v>
      </c>
      <c r="AT541" s="161"/>
      <c r="AU541" s="137"/>
    </row>
    <row r="542" spans="1:76" s="6" customFormat="1" ht="23.25" customHeight="1" x14ac:dyDescent="0.2">
      <c r="A542" s="43">
        <v>18</v>
      </c>
      <c r="B542" s="43">
        <v>18</v>
      </c>
      <c r="C542" s="15" t="s">
        <v>1149</v>
      </c>
      <c r="D542" s="119">
        <f>IF(AND(AS542=AS541,AL542=AL541),IF(AL542="TN",IF(AS541=3,IF(D541&lt;'Phan phong'!$I$9,D541+1,1),IF(D541&lt;'Phan phong'!$I$10,D541+1,1)),IF(AS541=3,IF(D541&lt;'Phan phong'!$P$9,D541+1,1),IF(D541&lt;'Phan phong'!$P$10,D541+1,1))),1)</f>
        <v>6</v>
      </c>
      <c r="E542" s="138">
        <v>290540</v>
      </c>
      <c r="F542" s="121" t="s">
        <v>334</v>
      </c>
      <c r="G542" s="150" t="s">
        <v>358</v>
      </c>
      <c r="H542" s="163" t="s">
        <v>835</v>
      </c>
      <c r="I542" s="142"/>
      <c r="J542" s="142"/>
      <c r="K542" s="124"/>
      <c r="L542" s="124"/>
      <c r="M542" s="124"/>
      <c r="N542" s="124"/>
      <c r="O542" s="124"/>
      <c r="P542" s="124"/>
      <c r="Q542" s="142"/>
      <c r="R542" s="126"/>
      <c r="S542" s="142"/>
      <c r="T542" s="142"/>
      <c r="U542" s="124"/>
      <c r="V542" s="124"/>
      <c r="W542" s="124"/>
      <c r="X542" s="124"/>
      <c r="Y542" s="124"/>
      <c r="Z542" s="124"/>
      <c r="AA542" s="142"/>
      <c r="AB542" s="126"/>
      <c r="AC542" s="127">
        <f>SUM(I542,K542,M542,O542,Q542)</f>
        <v>0</v>
      </c>
      <c r="AD542" s="143" t="s">
        <v>17</v>
      </c>
      <c r="AE542" s="143" t="s">
        <v>273</v>
      </c>
      <c r="AF542" s="129"/>
      <c r="AG542" s="129"/>
      <c r="AH542" s="144"/>
      <c r="AI542" s="131">
        <f t="shared" si="74"/>
        <v>19</v>
      </c>
      <c r="AJ542" s="132" t="str">
        <f t="shared" si="75"/>
        <v>XH</v>
      </c>
      <c r="AK542" s="133"/>
      <c r="AL542" s="134" t="str">
        <f t="shared" si="69"/>
        <v>XH</v>
      </c>
      <c r="AM542" s="119">
        <v>298</v>
      </c>
      <c r="AN542" s="135">
        <f t="shared" si="70"/>
        <v>1</v>
      </c>
      <c r="AO542" s="135" t="str">
        <f t="shared" si="71"/>
        <v>118</v>
      </c>
      <c r="AP542" s="135" t="str">
        <f t="shared" si="72"/>
        <v>11</v>
      </c>
      <c r="AQ542" s="135" t="str">
        <f t="shared" si="73"/>
        <v>1</v>
      </c>
      <c r="AR542" s="146"/>
      <c r="AS542" s="137">
        <v>3</v>
      </c>
      <c r="AT542" s="145"/>
      <c r="AU542" s="145"/>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row>
    <row r="543" spans="1:76" s="6" customFormat="1" ht="23.25" customHeight="1" x14ac:dyDescent="0.25">
      <c r="A543" s="43">
        <v>36</v>
      </c>
      <c r="B543" s="44">
        <v>30</v>
      </c>
      <c r="C543" s="50" t="s">
        <v>1887</v>
      </c>
      <c r="D543" s="119">
        <f>IF(AND(AS543=AS542,AL543=AL542),IF(AL543="TN",IF(AS542=3,IF(D542&lt;'Phan phong'!$I$9,D542+1,1),IF(D542&lt;'Phan phong'!$I$10,D542+1,1)),IF(AS542=3,IF(D542&lt;'Phan phong'!$P$9,D542+1,1),IF(D542&lt;'Phan phong'!$P$10,D542+1,1))),1)</f>
        <v>7</v>
      </c>
      <c r="E543" s="120">
        <v>290541</v>
      </c>
      <c r="F543" s="121" t="s">
        <v>541</v>
      </c>
      <c r="G543" s="122" t="s">
        <v>358</v>
      </c>
      <c r="H543" s="123">
        <v>37229</v>
      </c>
      <c r="I543" s="124"/>
      <c r="J543" s="124"/>
      <c r="K543" s="124"/>
      <c r="L543" s="124"/>
      <c r="M543" s="124"/>
      <c r="N543" s="124"/>
      <c r="O543" s="124"/>
      <c r="P543" s="124"/>
      <c r="Q543" s="125"/>
      <c r="R543" s="126"/>
      <c r="S543" s="124"/>
      <c r="T543" s="124"/>
      <c r="U543" s="124"/>
      <c r="V543" s="124"/>
      <c r="W543" s="124"/>
      <c r="X543" s="124"/>
      <c r="Y543" s="124"/>
      <c r="Z543" s="124"/>
      <c r="AA543" s="125"/>
      <c r="AB543" s="126"/>
      <c r="AC543" s="127">
        <f>SUM(I543,K543,M543,O543)</f>
        <v>0</v>
      </c>
      <c r="AD543" s="128" t="s">
        <v>9</v>
      </c>
      <c r="AE543" s="128" t="s">
        <v>272</v>
      </c>
      <c r="AF543" s="129"/>
      <c r="AG543" s="129"/>
      <c r="AH543" s="130"/>
      <c r="AI543" s="131">
        <f t="shared" si="74"/>
        <v>19</v>
      </c>
      <c r="AJ543" s="132" t="str">
        <f t="shared" si="75"/>
        <v>XH</v>
      </c>
      <c r="AK543" s="133"/>
      <c r="AL543" s="134" t="str">
        <f t="shared" si="69"/>
        <v>XH</v>
      </c>
      <c r="AM543" s="119">
        <v>1043</v>
      </c>
      <c r="AN543" s="135">
        <f t="shared" si="70"/>
        <v>0</v>
      </c>
      <c r="AO543" s="135" t="str">
        <f t="shared" si="71"/>
        <v>108</v>
      </c>
      <c r="AP543" s="135" t="str">
        <f t="shared" si="72"/>
        <v>10</v>
      </c>
      <c r="AQ543" s="135" t="str">
        <f t="shared" si="73"/>
        <v>0</v>
      </c>
      <c r="AR543" s="136"/>
      <c r="AS543" s="137">
        <v>3</v>
      </c>
      <c r="AT543" s="137"/>
      <c r="AU543" s="161"/>
      <c r="AV543" s="18"/>
      <c r="AW543" s="18"/>
      <c r="AX543" s="18"/>
      <c r="AY543" s="18"/>
      <c r="AZ543" s="18"/>
      <c r="BA543" s="18"/>
      <c r="BB543" s="18"/>
      <c r="BC543" s="18"/>
      <c r="BD543" s="18"/>
      <c r="BE543" s="18"/>
      <c r="BF543" s="18"/>
      <c r="BG543" s="18"/>
      <c r="BH543" s="18"/>
      <c r="BI543" s="18"/>
      <c r="BJ543" s="18"/>
      <c r="BK543" s="18"/>
      <c r="BL543" s="18"/>
      <c r="BM543" s="18"/>
      <c r="BN543" s="18"/>
      <c r="BO543" s="18"/>
      <c r="BP543" s="18"/>
      <c r="BQ543" s="18"/>
      <c r="BR543" s="18"/>
      <c r="BS543" s="18"/>
      <c r="BT543" s="18"/>
      <c r="BU543" s="18"/>
      <c r="BV543" s="18"/>
      <c r="BW543" s="18"/>
      <c r="BX543" s="18"/>
    </row>
    <row r="544" spans="1:76" s="6" customFormat="1" ht="23.25" customHeight="1" x14ac:dyDescent="0.25">
      <c r="A544" s="43">
        <v>36</v>
      </c>
      <c r="B544" s="44">
        <v>9</v>
      </c>
      <c r="C544" s="50" t="s">
        <v>1895</v>
      </c>
      <c r="D544" s="119">
        <f>IF(AND(AS544=AS543,AL544=AL543),IF(AL544="TN",IF(AS543=3,IF(D543&lt;'Phan phong'!$I$9,D543+1,1),IF(D543&lt;'Phan phong'!$I$10,D543+1,1)),IF(AS543=3,IF(D543&lt;'Phan phong'!$P$9,D543+1,1),IF(D543&lt;'Phan phong'!$P$10,D543+1,1))),1)</f>
        <v>8</v>
      </c>
      <c r="E544" s="138">
        <v>290542</v>
      </c>
      <c r="F544" s="121" t="s">
        <v>541</v>
      </c>
      <c r="G544" s="122" t="s">
        <v>358</v>
      </c>
      <c r="H544" s="123">
        <v>37150</v>
      </c>
      <c r="I544" s="124"/>
      <c r="J544" s="124"/>
      <c r="K544" s="124"/>
      <c r="L544" s="124"/>
      <c r="M544" s="124"/>
      <c r="N544" s="124"/>
      <c r="O544" s="124"/>
      <c r="P544" s="124"/>
      <c r="Q544" s="125"/>
      <c r="R544" s="126"/>
      <c r="S544" s="124"/>
      <c r="T544" s="124"/>
      <c r="U544" s="124"/>
      <c r="V544" s="124"/>
      <c r="W544" s="124"/>
      <c r="X544" s="124"/>
      <c r="Y544" s="124"/>
      <c r="Z544" s="124"/>
      <c r="AA544" s="125"/>
      <c r="AB544" s="126"/>
      <c r="AC544" s="127">
        <f>SUM(I544,K544,M544,O544)</f>
        <v>0</v>
      </c>
      <c r="AD544" s="128" t="s">
        <v>9</v>
      </c>
      <c r="AE544" s="128" t="s">
        <v>272</v>
      </c>
      <c r="AF544" s="129"/>
      <c r="AG544" s="129"/>
      <c r="AH544" s="130"/>
      <c r="AI544" s="131">
        <f t="shared" si="74"/>
        <v>19</v>
      </c>
      <c r="AJ544" s="132" t="str">
        <f t="shared" si="75"/>
        <v>XH</v>
      </c>
      <c r="AK544" s="133"/>
      <c r="AL544" s="134" t="str">
        <f t="shared" si="69"/>
        <v>XH</v>
      </c>
      <c r="AM544" s="119">
        <v>1051</v>
      </c>
      <c r="AN544" s="135">
        <f t="shared" si="70"/>
        <v>0</v>
      </c>
      <c r="AO544" s="135" t="str">
        <f t="shared" si="71"/>
        <v>108</v>
      </c>
      <c r="AP544" s="135" t="str">
        <f t="shared" si="72"/>
        <v>10</v>
      </c>
      <c r="AQ544" s="135" t="str">
        <f t="shared" si="73"/>
        <v>0</v>
      </c>
      <c r="AR544" s="136"/>
      <c r="AS544" s="137">
        <v>3</v>
      </c>
      <c r="AT544" s="137"/>
      <c r="AU544" s="161"/>
      <c r="AV544" s="18"/>
      <c r="AW544" s="18"/>
      <c r="AX544" s="18"/>
      <c r="AY544" s="18"/>
      <c r="AZ544" s="18"/>
      <c r="BA544" s="18"/>
      <c r="BB544" s="18"/>
      <c r="BC544" s="18"/>
      <c r="BD544" s="18"/>
      <c r="BE544" s="18"/>
      <c r="BF544" s="18"/>
      <c r="BG544" s="18"/>
      <c r="BH544" s="18"/>
      <c r="BI544" s="18"/>
      <c r="BJ544" s="18"/>
      <c r="BK544" s="18"/>
      <c r="BL544" s="18"/>
      <c r="BM544" s="18"/>
      <c r="BN544" s="18"/>
      <c r="BO544" s="18"/>
      <c r="BP544" s="18"/>
      <c r="BQ544" s="18"/>
      <c r="BR544" s="18"/>
      <c r="BS544" s="18"/>
      <c r="BT544" s="18"/>
      <c r="BU544" s="18"/>
      <c r="BV544" s="18"/>
      <c r="BW544" s="18"/>
      <c r="BX544" s="18"/>
    </row>
    <row r="545" spans="1:76" s="6" customFormat="1" ht="23.25" customHeight="1" x14ac:dyDescent="0.25">
      <c r="A545" s="43">
        <v>2</v>
      </c>
      <c r="B545" s="43">
        <v>39</v>
      </c>
      <c r="C545" s="15" t="s">
        <v>1095</v>
      </c>
      <c r="D545" s="119">
        <f>IF(AND(AS545=AS544,AL545=AL544),IF(AL545="TN",IF(AS544=3,IF(D544&lt;'Phan phong'!$I$9,D544+1,1),IF(D544&lt;'Phan phong'!$I$10,D544+1,1)),IF(AS544=3,IF(D544&lt;'Phan phong'!$P$9,D544+1,1),IF(D544&lt;'Phan phong'!$P$10,D544+1,1))),1)</f>
        <v>9</v>
      </c>
      <c r="E545" s="120">
        <v>290543</v>
      </c>
      <c r="F545" s="121" t="s">
        <v>541</v>
      </c>
      <c r="G545" s="150" t="s">
        <v>358</v>
      </c>
      <c r="H545" s="163" t="s">
        <v>824</v>
      </c>
      <c r="I545" s="142"/>
      <c r="J545" s="142"/>
      <c r="K545" s="124"/>
      <c r="L545" s="124"/>
      <c r="M545" s="124"/>
      <c r="N545" s="124"/>
      <c r="O545" s="124"/>
      <c r="P545" s="124"/>
      <c r="Q545" s="142"/>
      <c r="R545" s="152"/>
      <c r="S545" s="142"/>
      <c r="T545" s="142"/>
      <c r="U545" s="124"/>
      <c r="V545" s="124"/>
      <c r="W545" s="124"/>
      <c r="X545" s="124"/>
      <c r="Y545" s="124"/>
      <c r="Z545" s="124"/>
      <c r="AA545" s="142"/>
      <c r="AB545" s="152"/>
      <c r="AC545" s="127">
        <f>SUM(I545,K545,M545,O545,Q545)</f>
        <v>0</v>
      </c>
      <c r="AD545" s="143" t="s">
        <v>11</v>
      </c>
      <c r="AE545" s="143" t="s">
        <v>1559</v>
      </c>
      <c r="AF545" s="129"/>
      <c r="AG545" s="129"/>
      <c r="AH545" s="164"/>
      <c r="AI545" s="131">
        <f t="shared" si="74"/>
        <v>19</v>
      </c>
      <c r="AJ545" s="132" t="str">
        <f t="shared" si="75"/>
        <v>TN</v>
      </c>
      <c r="AK545" s="133" t="s">
        <v>272</v>
      </c>
      <c r="AL545" s="134" t="str">
        <f t="shared" si="69"/>
        <v>XH</v>
      </c>
      <c r="AM545" s="119">
        <v>42</v>
      </c>
      <c r="AN545" s="135">
        <f t="shared" si="70"/>
        <v>1</v>
      </c>
      <c r="AO545" s="135" t="str">
        <f t="shared" si="71"/>
        <v>112</v>
      </c>
      <c r="AP545" s="135" t="str">
        <f t="shared" si="72"/>
        <v>11</v>
      </c>
      <c r="AQ545" s="135" t="str">
        <f t="shared" si="73"/>
        <v>1</v>
      </c>
      <c r="AR545" s="136"/>
      <c r="AS545" s="137">
        <v>3</v>
      </c>
      <c r="AT545" s="161"/>
      <c r="AU545" s="137"/>
    </row>
    <row r="546" spans="1:76" s="6" customFormat="1" ht="23.25" customHeight="1" x14ac:dyDescent="0.25">
      <c r="A546" s="43">
        <v>41</v>
      </c>
      <c r="B546" s="43">
        <v>21</v>
      </c>
      <c r="C546" s="15" t="s">
        <v>1127</v>
      </c>
      <c r="D546" s="119">
        <f>IF(AND(AS546=AS545,AL546=AL545),IF(AL546="TN",IF(AS545=3,IF(D545&lt;'Phan phong'!$I$9,D545+1,1),IF(D545&lt;'Phan phong'!$I$10,D545+1,1)),IF(AS545=3,IF(D545&lt;'Phan phong'!$P$9,D545+1,1),IF(D545&lt;'Phan phong'!$P$10,D545+1,1))),1)</f>
        <v>10</v>
      </c>
      <c r="E546" s="138">
        <v>290544</v>
      </c>
      <c r="F546" s="121" t="s">
        <v>541</v>
      </c>
      <c r="G546" s="150" t="s">
        <v>358</v>
      </c>
      <c r="H546" s="163" t="s">
        <v>831</v>
      </c>
      <c r="I546" s="124"/>
      <c r="J546" s="124"/>
      <c r="K546" s="124"/>
      <c r="L546" s="124"/>
      <c r="M546" s="124"/>
      <c r="N546" s="124"/>
      <c r="O546" s="124"/>
      <c r="P546" s="124"/>
      <c r="Q546" s="142"/>
      <c r="R546" s="152"/>
      <c r="S546" s="124"/>
      <c r="T546" s="124"/>
      <c r="U546" s="124"/>
      <c r="V546" s="124"/>
      <c r="W546" s="124"/>
      <c r="X546" s="124"/>
      <c r="Y546" s="124"/>
      <c r="Z546" s="124"/>
      <c r="AA546" s="142"/>
      <c r="AB546" s="152"/>
      <c r="AC546" s="127">
        <f>SUM(I546,K546,M546,O546,Q546)</f>
        <v>0</v>
      </c>
      <c r="AD546" s="143" t="s">
        <v>13</v>
      </c>
      <c r="AE546" s="143" t="s">
        <v>165</v>
      </c>
      <c r="AF546" s="129"/>
      <c r="AG546" s="129"/>
      <c r="AH546" s="144"/>
      <c r="AI546" s="131">
        <f t="shared" si="74"/>
        <v>19</v>
      </c>
      <c r="AJ546" s="132" t="str">
        <f t="shared" si="75"/>
        <v>XH</v>
      </c>
      <c r="AK546" s="133"/>
      <c r="AL546" s="134" t="str">
        <f t="shared" si="69"/>
        <v>XH</v>
      </c>
      <c r="AM546" s="119">
        <v>85</v>
      </c>
      <c r="AN546" s="135">
        <f t="shared" si="70"/>
        <v>1</v>
      </c>
      <c r="AO546" s="135" t="str">
        <f t="shared" si="71"/>
        <v>113</v>
      </c>
      <c r="AP546" s="135" t="str">
        <f t="shared" si="72"/>
        <v>11</v>
      </c>
      <c r="AQ546" s="135" t="str">
        <f t="shared" si="73"/>
        <v>1</v>
      </c>
      <c r="AR546" s="136"/>
      <c r="AS546" s="137">
        <v>3</v>
      </c>
      <c r="AT546" s="161"/>
      <c r="AU546" s="137"/>
    </row>
    <row r="547" spans="1:76" s="6" customFormat="1" ht="23.25" customHeight="1" x14ac:dyDescent="0.2">
      <c r="A547" s="43">
        <v>5</v>
      </c>
      <c r="B547" s="43">
        <v>5</v>
      </c>
      <c r="C547" s="15" t="s">
        <v>1195</v>
      </c>
      <c r="D547" s="119">
        <f>IF(AND(AS547=AS546,AL547=AL546),IF(AL547="TN",IF(AS546=3,IF(D546&lt;'Phan phong'!$I$9,D546+1,1),IF(D546&lt;'Phan phong'!$I$10,D546+1,1)),IF(AS546=3,IF(D546&lt;'Phan phong'!$P$9,D546+1,1),IF(D546&lt;'Phan phong'!$P$10,D546+1,1))),1)</f>
        <v>11</v>
      </c>
      <c r="E547" s="120">
        <v>290545</v>
      </c>
      <c r="F547" s="121" t="s">
        <v>541</v>
      </c>
      <c r="G547" s="150" t="s">
        <v>358</v>
      </c>
      <c r="H547" s="163" t="s">
        <v>875</v>
      </c>
      <c r="I547" s="142"/>
      <c r="J547" s="142"/>
      <c r="K547" s="124"/>
      <c r="L547" s="124"/>
      <c r="M547" s="124"/>
      <c r="N547" s="124"/>
      <c r="O547" s="124"/>
      <c r="P547" s="124"/>
      <c r="Q547" s="142"/>
      <c r="R547" s="126"/>
      <c r="S547" s="142"/>
      <c r="T547" s="142"/>
      <c r="U547" s="124"/>
      <c r="V547" s="124"/>
      <c r="W547" s="124"/>
      <c r="X547" s="124"/>
      <c r="Y547" s="124"/>
      <c r="Z547" s="124"/>
      <c r="AA547" s="142"/>
      <c r="AB547" s="126"/>
      <c r="AC547" s="127">
        <f>SUM(I547,K547,M547,O547,Q547)</f>
        <v>0</v>
      </c>
      <c r="AD547" s="143" t="s">
        <v>17</v>
      </c>
      <c r="AE547" s="143" t="s">
        <v>273</v>
      </c>
      <c r="AF547" s="129"/>
      <c r="AG547" s="129"/>
      <c r="AH547" s="144"/>
      <c r="AI547" s="131">
        <f t="shared" si="74"/>
        <v>19</v>
      </c>
      <c r="AJ547" s="132" t="str">
        <f t="shared" si="75"/>
        <v>XH</v>
      </c>
      <c r="AK547" s="133"/>
      <c r="AL547" s="134" t="str">
        <f t="shared" si="69"/>
        <v>XH</v>
      </c>
      <c r="AM547" s="119">
        <v>297</v>
      </c>
      <c r="AN547" s="135">
        <f t="shared" si="70"/>
        <v>1</v>
      </c>
      <c r="AO547" s="135" t="str">
        <f t="shared" si="71"/>
        <v>118</v>
      </c>
      <c r="AP547" s="135" t="str">
        <f t="shared" si="72"/>
        <v>11</v>
      </c>
      <c r="AQ547" s="135" t="str">
        <f t="shared" si="73"/>
        <v>1</v>
      </c>
      <c r="AR547" s="146"/>
      <c r="AS547" s="137">
        <v>3</v>
      </c>
      <c r="AT547" s="137"/>
      <c r="AU547" s="145"/>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row>
    <row r="548" spans="1:76" s="6" customFormat="1" ht="23.25" customHeight="1" x14ac:dyDescent="0.25">
      <c r="A548" s="44">
        <v>24</v>
      </c>
      <c r="B548" s="44">
        <v>14</v>
      </c>
      <c r="C548" s="50" t="s">
        <v>1812</v>
      </c>
      <c r="D548" s="119">
        <f>IF(AND(AS548=AS547,AL548=AL547),IF(AL548="TN",IF(AS547=3,IF(D547&lt;'Phan phong'!$I$9,D547+1,1),IF(D547&lt;'Phan phong'!$I$10,D547+1,1)),IF(AS547=3,IF(D547&lt;'Phan phong'!$P$9,D547+1,1),IF(D547&lt;'Phan phong'!$P$10,D547+1,1))),1)</f>
        <v>12</v>
      </c>
      <c r="E548" s="138">
        <v>290546</v>
      </c>
      <c r="F548" s="121" t="s">
        <v>2049</v>
      </c>
      <c r="G548" s="122" t="s">
        <v>358</v>
      </c>
      <c r="H548" s="123">
        <v>36967</v>
      </c>
      <c r="I548" s="124"/>
      <c r="J548" s="124"/>
      <c r="K548" s="124"/>
      <c r="L548" s="124"/>
      <c r="M548" s="124"/>
      <c r="N548" s="124"/>
      <c r="O548" s="124"/>
      <c r="P548" s="124"/>
      <c r="Q548" s="125"/>
      <c r="R548" s="126"/>
      <c r="S548" s="124"/>
      <c r="T548" s="124"/>
      <c r="U548" s="124"/>
      <c r="V548" s="124"/>
      <c r="W548" s="124"/>
      <c r="X548" s="124"/>
      <c r="Y548" s="124"/>
      <c r="Z548" s="124"/>
      <c r="AA548" s="125"/>
      <c r="AB548" s="126"/>
      <c r="AC548" s="127">
        <f>SUM(I548,K548,M548,O548)</f>
        <v>0</v>
      </c>
      <c r="AD548" s="128" t="s">
        <v>7</v>
      </c>
      <c r="AE548" s="128" t="s">
        <v>272</v>
      </c>
      <c r="AF548" s="129"/>
      <c r="AG548" s="129"/>
      <c r="AH548" s="130"/>
      <c r="AI548" s="131">
        <f t="shared" si="74"/>
        <v>19</v>
      </c>
      <c r="AJ548" s="132" t="str">
        <f t="shared" si="75"/>
        <v>XH</v>
      </c>
      <c r="AK548" s="133"/>
      <c r="AL548" s="134" t="str">
        <f t="shared" si="69"/>
        <v>XH</v>
      </c>
      <c r="AM548" s="119">
        <v>963</v>
      </c>
      <c r="AN548" s="135">
        <f t="shared" si="70"/>
        <v>0</v>
      </c>
      <c r="AO548" s="135" t="str">
        <f t="shared" si="71"/>
        <v>106</v>
      </c>
      <c r="AP548" s="135" t="str">
        <f t="shared" si="72"/>
        <v>10</v>
      </c>
      <c r="AQ548" s="135" t="str">
        <f t="shared" si="73"/>
        <v>0</v>
      </c>
      <c r="AR548" s="136"/>
      <c r="AS548" s="137">
        <v>3</v>
      </c>
      <c r="AT548" s="137"/>
      <c r="AU548" s="161"/>
      <c r="AV548" s="18"/>
      <c r="AW548" s="18"/>
      <c r="AX548" s="18"/>
      <c r="AY548" s="18"/>
      <c r="AZ548" s="18"/>
      <c r="BA548" s="18"/>
      <c r="BB548" s="18"/>
      <c r="BC548" s="18"/>
      <c r="BD548" s="18"/>
      <c r="BE548" s="18"/>
      <c r="BF548" s="18"/>
      <c r="BG548" s="18"/>
      <c r="BH548" s="18"/>
      <c r="BI548" s="18"/>
      <c r="BJ548" s="18"/>
      <c r="BK548" s="18"/>
      <c r="BL548" s="18"/>
      <c r="BM548" s="18"/>
      <c r="BN548" s="18"/>
      <c r="BO548" s="18"/>
      <c r="BP548" s="18"/>
      <c r="BQ548" s="18"/>
      <c r="BR548" s="18"/>
      <c r="BS548" s="18"/>
      <c r="BT548" s="18"/>
      <c r="BU548" s="18"/>
      <c r="BV548" s="18"/>
      <c r="BW548" s="18"/>
      <c r="BX548" s="18"/>
    </row>
    <row r="549" spans="1:76" s="6" customFormat="1" ht="23.25" customHeight="1" x14ac:dyDescent="0.25">
      <c r="A549" s="43">
        <v>4</v>
      </c>
      <c r="B549" s="44">
        <v>20</v>
      </c>
      <c r="C549" s="50" t="s">
        <v>1918</v>
      </c>
      <c r="D549" s="119">
        <f>IF(AND(AS549=AS548,AL549=AL548),IF(AL549="TN",IF(AS548=3,IF(D548&lt;'Phan phong'!$I$9,D548+1,1),IF(D548&lt;'Phan phong'!$I$10,D548+1,1)),IF(AS548=3,IF(D548&lt;'Phan phong'!$P$9,D548+1,1),IF(D548&lt;'Phan phong'!$P$10,D548+1,1))),1)</f>
        <v>13</v>
      </c>
      <c r="E549" s="120">
        <v>290547</v>
      </c>
      <c r="F549" s="121" t="s">
        <v>2087</v>
      </c>
      <c r="G549" s="122" t="s">
        <v>1318</v>
      </c>
      <c r="H549" s="123">
        <v>37019</v>
      </c>
      <c r="I549" s="124"/>
      <c r="J549" s="124"/>
      <c r="K549" s="124"/>
      <c r="L549" s="124"/>
      <c r="M549" s="124"/>
      <c r="N549" s="124"/>
      <c r="O549" s="124"/>
      <c r="P549" s="124"/>
      <c r="Q549" s="125"/>
      <c r="R549" s="126"/>
      <c r="S549" s="124"/>
      <c r="T549" s="124"/>
      <c r="U549" s="124"/>
      <c r="V549" s="124"/>
      <c r="W549" s="124"/>
      <c r="X549" s="124"/>
      <c r="Y549" s="124"/>
      <c r="Z549" s="124"/>
      <c r="AA549" s="125"/>
      <c r="AB549" s="126"/>
      <c r="AC549" s="127">
        <f>SUM(I549,K549,M549,O549)</f>
        <v>0</v>
      </c>
      <c r="AD549" s="128" t="s">
        <v>164</v>
      </c>
      <c r="AE549" s="128" t="s">
        <v>272</v>
      </c>
      <c r="AF549" s="129"/>
      <c r="AG549" s="129"/>
      <c r="AH549" s="130"/>
      <c r="AI549" s="131">
        <f t="shared" si="74"/>
        <v>19</v>
      </c>
      <c r="AJ549" s="132" t="str">
        <f t="shared" si="75"/>
        <v>XH</v>
      </c>
      <c r="AK549" s="133"/>
      <c r="AL549" s="134" t="str">
        <f t="shared" si="69"/>
        <v>XH</v>
      </c>
      <c r="AM549" s="119">
        <v>1076</v>
      </c>
      <c r="AN549" s="135">
        <f t="shared" si="70"/>
        <v>0</v>
      </c>
      <c r="AO549" s="135" t="str">
        <f t="shared" si="71"/>
        <v>109</v>
      </c>
      <c r="AP549" s="135" t="str">
        <f t="shared" si="72"/>
        <v>10</v>
      </c>
      <c r="AQ549" s="135" t="str">
        <f t="shared" si="73"/>
        <v>0</v>
      </c>
      <c r="AR549" s="136"/>
      <c r="AS549" s="137">
        <v>3</v>
      </c>
      <c r="AT549" s="137"/>
      <c r="AU549" s="161"/>
      <c r="AV549" s="18"/>
      <c r="AW549" s="18"/>
      <c r="AX549" s="18"/>
      <c r="AY549" s="18"/>
      <c r="AZ549" s="18"/>
      <c r="BA549" s="18"/>
      <c r="BB549" s="18"/>
      <c r="BC549" s="18"/>
      <c r="BD549" s="18"/>
      <c r="BE549" s="18"/>
      <c r="BF549" s="18"/>
      <c r="BG549" s="18"/>
      <c r="BH549" s="18"/>
      <c r="BI549" s="18"/>
      <c r="BJ549" s="18"/>
      <c r="BK549" s="18"/>
      <c r="BL549" s="18"/>
      <c r="BM549" s="18"/>
      <c r="BN549" s="18"/>
      <c r="BO549" s="18"/>
      <c r="BP549" s="18"/>
      <c r="BQ549" s="18"/>
      <c r="BR549" s="18"/>
      <c r="BS549" s="18"/>
      <c r="BT549" s="18"/>
      <c r="BU549" s="18"/>
      <c r="BV549" s="18"/>
      <c r="BW549" s="18"/>
      <c r="BX549" s="18"/>
    </row>
    <row r="550" spans="1:76" s="6" customFormat="1" ht="23.25" customHeight="1" x14ac:dyDescent="0.25">
      <c r="A550" s="43">
        <v>7</v>
      </c>
      <c r="B550" s="44">
        <v>28</v>
      </c>
      <c r="C550" s="50" t="s">
        <v>1811</v>
      </c>
      <c r="D550" s="119">
        <f>IF(AND(AS550=AS549,AL550=AL549),IF(AL550="TN",IF(AS549=3,IF(D549&lt;'Phan phong'!$I$9,D549+1,1),IF(D549&lt;'Phan phong'!$I$10,D549+1,1)),IF(AS549=3,IF(D549&lt;'Phan phong'!$P$9,D549+1,1),IF(D549&lt;'Phan phong'!$P$10,D549+1,1))),1)</f>
        <v>14</v>
      </c>
      <c r="E550" s="138">
        <v>290548</v>
      </c>
      <c r="F550" s="121" t="s">
        <v>541</v>
      </c>
      <c r="G550" s="122" t="s">
        <v>588</v>
      </c>
      <c r="H550" s="174">
        <v>37133</v>
      </c>
      <c r="I550" s="175"/>
      <c r="J550" s="175"/>
      <c r="K550" s="175"/>
      <c r="L550" s="175"/>
      <c r="M550" s="175"/>
      <c r="N550" s="175"/>
      <c r="O550" s="175"/>
      <c r="P550" s="175"/>
      <c r="Q550" s="176"/>
      <c r="R550" s="126"/>
      <c r="S550" s="175"/>
      <c r="T550" s="175"/>
      <c r="U550" s="175"/>
      <c r="V550" s="175"/>
      <c r="W550" s="175"/>
      <c r="X550" s="175"/>
      <c r="Y550" s="175"/>
      <c r="Z550" s="175"/>
      <c r="AA550" s="176"/>
      <c r="AB550" s="126"/>
      <c r="AC550" s="127">
        <f>SUM(I550,K550,M550,O550)</f>
        <v>0</v>
      </c>
      <c r="AD550" s="128" t="s">
        <v>7</v>
      </c>
      <c r="AE550" s="128" t="s">
        <v>272</v>
      </c>
      <c r="AF550" s="177"/>
      <c r="AG550" s="177"/>
      <c r="AH550" s="171"/>
      <c r="AI550" s="131">
        <f t="shared" si="74"/>
        <v>19</v>
      </c>
      <c r="AJ550" s="132" t="str">
        <f t="shared" si="75"/>
        <v>XH</v>
      </c>
      <c r="AK550" s="133"/>
      <c r="AL550" s="134" t="str">
        <f t="shared" si="69"/>
        <v>XH</v>
      </c>
      <c r="AM550" s="119">
        <v>962</v>
      </c>
      <c r="AN550" s="135">
        <f t="shared" si="70"/>
        <v>0</v>
      </c>
      <c r="AO550" s="135" t="str">
        <f t="shared" si="71"/>
        <v>106</v>
      </c>
      <c r="AP550" s="135" t="str">
        <f t="shared" si="72"/>
        <v>10</v>
      </c>
      <c r="AQ550" s="135" t="str">
        <f t="shared" si="73"/>
        <v>0</v>
      </c>
      <c r="AR550" s="136"/>
      <c r="AS550" s="137">
        <v>3</v>
      </c>
      <c r="AT550" s="137"/>
      <c r="AU550" s="161"/>
      <c r="AV550" s="18"/>
      <c r="AW550" s="18"/>
      <c r="AX550" s="18"/>
      <c r="AY550" s="18"/>
      <c r="AZ550" s="18"/>
      <c r="BA550" s="18"/>
      <c r="BB550" s="18"/>
      <c r="BC550" s="18"/>
      <c r="BD550" s="18"/>
      <c r="BE550" s="18"/>
      <c r="BF550" s="18"/>
      <c r="BG550" s="18"/>
      <c r="BH550" s="18"/>
      <c r="BI550" s="18"/>
      <c r="BJ550" s="18"/>
      <c r="BK550" s="18"/>
      <c r="BL550" s="18"/>
      <c r="BM550" s="18"/>
      <c r="BN550" s="18"/>
      <c r="BO550" s="18"/>
      <c r="BP550" s="18"/>
      <c r="BQ550" s="18"/>
      <c r="BR550" s="18"/>
      <c r="BS550" s="18"/>
      <c r="BT550" s="18"/>
      <c r="BU550" s="18"/>
      <c r="BV550" s="18"/>
      <c r="BW550" s="18"/>
      <c r="BX550" s="18"/>
    </row>
    <row r="551" spans="1:76" s="6" customFormat="1" ht="23.25" customHeight="1" x14ac:dyDescent="0.2">
      <c r="A551" s="43">
        <v>2</v>
      </c>
      <c r="B551" s="43">
        <v>2</v>
      </c>
      <c r="C551" s="15" t="s">
        <v>1157</v>
      </c>
      <c r="D551" s="119">
        <f>IF(AND(AS551=AS550,AL551=AL550),IF(AL551="TN",IF(AS550=3,IF(D550&lt;'Phan phong'!$I$9,D550+1,1),IF(D550&lt;'Phan phong'!$I$10,D550+1,1)),IF(AS550=3,IF(D550&lt;'Phan phong'!$P$9,D550+1,1),IF(D550&lt;'Phan phong'!$P$10,D550+1,1))),1)</f>
        <v>15</v>
      </c>
      <c r="E551" s="120">
        <v>290549</v>
      </c>
      <c r="F551" s="121" t="s">
        <v>587</v>
      </c>
      <c r="G551" s="150" t="s">
        <v>588</v>
      </c>
      <c r="H551" s="163" t="s">
        <v>853</v>
      </c>
      <c r="I551" s="142"/>
      <c r="J551" s="142"/>
      <c r="K551" s="124"/>
      <c r="L551" s="124"/>
      <c r="M551" s="124"/>
      <c r="N551" s="124"/>
      <c r="O551" s="124"/>
      <c r="P551" s="124"/>
      <c r="Q551" s="142"/>
      <c r="R551" s="147"/>
      <c r="S551" s="142"/>
      <c r="T551" s="142"/>
      <c r="U551" s="124"/>
      <c r="V551" s="124"/>
      <c r="W551" s="124"/>
      <c r="X551" s="124"/>
      <c r="Y551" s="124"/>
      <c r="Z551" s="124"/>
      <c r="AA551" s="142"/>
      <c r="AB551" s="147"/>
      <c r="AC551" s="127">
        <f>SUM(I551,K551,M551,O551,Q551)</f>
        <v>0</v>
      </c>
      <c r="AD551" s="143" t="s">
        <v>17</v>
      </c>
      <c r="AE551" s="143" t="s">
        <v>273</v>
      </c>
      <c r="AF551" s="129"/>
      <c r="AG551" s="129"/>
      <c r="AH551" s="144"/>
      <c r="AI551" s="131">
        <f t="shared" si="74"/>
        <v>19</v>
      </c>
      <c r="AJ551" s="132" t="str">
        <f t="shared" si="75"/>
        <v>XH</v>
      </c>
      <c r="AK551" s="133"/>
      <c r="AL551" s="134" t="str">
        <f t="shared" si="69"/>
        <v>XH</v>
      </c>
      <c r="AM551" s="119">
        <v>299</v>
      </c>
      <c r="AN551" s="135">
        <f t="shared" si="70"/>
        <v>1</v>
      </c>
      <c r="AO551" s="135" t="str">
        <f t="shared" si="71"/>
        <v>118</v>
      </c>
      <c r="AP551" s="135" t="str">
        <f t="shared" si="72"/>
        <v>11</v>
      </c>
      <c r="AQ551" s="135" t="str">
        <f t="shared" si="73"/>
        <v>1</v>
      </c>
      <c r="AR551" s="148"/>
      <c r="AS551" s="137">
        <v>3</v>
      </c>
      <c r="AT551" s="181"/>
      <c r="AU551" s="149"/>
      <c r="AV551" s="21"/>
      <c r="AW551" s="21"/>
      <c r="AX551" s="21"/>
      <c r="AY551" s="21"/>
      <c r="AZ551" s="21"/>
      <c r="BA551" s="21"/>
      <c r="BB551" s="21"/>
      <c r="BC551" s="21"/>
      <c r="BD551" s="21"/>
      <c r="BE551" s="21"/>
      <c r="BF551" s="21"/>
      <c r="BG551" s="21"/>
      <c r="BH551" s="21"/>
      <c r="BI551" s="21"/>
      <c r="BJ551" s="21"/>
      <c r="BK551" s="21"/>
      <c r="BL551" s="21"/>
      <c r="BM551" s="21"/>
      <c r="BN551" s="21"/>
      <c r="BO551" s="21"/>
      <c r="BP551" s="21"/>
      <c r="BQ551" s="21"/>
      <c r="BR551" s="21"/>
      <c r="BS551" s="21"/>
      <c r="BT551" s="21"/>
      <c r="BU551" s="21"/>
      <c r="BV551" s="21"/>
      <c r="BW551" s="21"/>
      <c r="BX551" s="21"/>
    </row>
    <row r="552" spans="1:76" s="6" customFormat="1" ht="23.25" customHeight="1" x14ac:dyDescent="0.2">
      <c r="A552" s="43">
        <v>35</v>
      </c>
      <c r="B552" s="43">
        <v>35</v>
      </c>
      <c r="C552" s="15" t="s">
        <v>1255</v>
      </c>
      <c r="D552" s="119">
        <f>IF(AND(AS552=AS551,AL552=AL551),IF(AL552="TN",IF(AS551=3,IF(D551&lt;'Phan phong'!$I$9,D551+1,1),IF(D551&lt;'Phan phong'!$I$10,D551+1,1)),IF(AS551=3,IF(D551&lt;'Phan phong'!$P$9,D551+1,1),IF(D551&lt;'Phan phong'!$P$10,D551+1,1))),1)</f>
        <v>16</v>
      </c>
      <c r="E552" s="138">
        <v>290550</v>
      </c>
      <c r="F552" s="121" t="s">
        <v>651</v>
      </c>
      <c r="G552" s="150" t="s">
        <v>652</v>
      </c>
      <c r="H552" s="163" t="s">
        <v>813</v>
      </c>
      <c r="I552" s="142"/>
      <c r="J552" s="142"/>
      <c r="K552" s="124"/>
      <c r="L552" s="124"/>
      <c r="M552" s="124"/>
      <c r="N552" s="124"/>
      <c r="O552" s="124"/>
      <c r="P552" s="124"/>
      <c r="Q552" s="142"/>
      <c r="R552" s="147"/>
      <c r="S552" s="142"/>
      <c r="T552" s="142"/>
      <c r="U552" s="124"/>
      <c r="V552" s="124"/>
      <c r="W552" s="124"/>
      <c r="X552" s="124"/>
      <c r="Y552" s="124"/>
      <c r="Z552" s="124"/>
      <c r="AA552" s="142"/>
      <c r="AB552" s="147"/>
      <c r="AC552" s="127">
        <f>SUM(I552,K552,M552,O552)</f>
        <v>0</v>
      </c>
      <c r="AD552" s="143" t="s">
        <v>1281</v>
      </c>
      <c r="AE552" s="143" t="s">
        <v>167</v>
      </c>
      <c r="AF552" s="129"/>
      <c r="AG552" s="129"/>
      <c r="AH552" s="171"/>
      <c r="AI552" s="131">
        <f t="shared" si="74"/>
        <v>19</v>
      </c>
      <c r="AJ552" s="132" t="str">
        <f t="shared" si="75"/>
        <v>XH</v>
      </c>
      <c r="AK552" s="133"/>
      <c r="AL552" s="134" t="str">
        <f t="shared" si="69"/>
        <v>XH</v>
      </c>
      <c r="AM552" s="119">
        <v>343</v>
      </c>
      <c r="AN552" s="135">
        <f t="shared" si="70"/>
        <v>1</v>
      </c>
      <c r="AO552" s="135" t="str">
        <f t="shared" si="71"/>
        <v>119</v>
      </c>
      <c r="AP552" s="135" t="str">
        <f t="shared" si="72"/>
        <v>11</v>
      </c>
      <c r="AQ552" s="135" t="str">
        <f t="shared" si="73"/>
        <v>1</v>
      </c>
      <c r="AR552" s="148"/>
      <c r="AS552" s="137">
        <v>3</v>
      </c>
      <c r="AT552" s="149"/>
      <c r="AU552" s="149"/>
      <c r="AV552" s="21"/>
      <c r="AW552" s="21"/>
      <c r="AX552" s="21"/>
      <c r="AY552" s="21"/>
      <c r="AZ552" s="21"/>
      <c r="BA552" s="21"/>
      <c r="BB552" s="21"/>
      <c r="BC552" s="21"/>
      <c r="BD552" s="21"/>
      <c r="BE552" s="21"/>
      <c r="BF552" s="21"/>
      <c r="BG552" s="21"/>
      <c r="BH552" s="21"/>
      <c r="BI552" s="21"/>
      <c r="BJ552" s="21"/>
      <c r="BK552" s="21"/>
      <c r="BL552" s="21"/>
      <c r="BM552" s="21"/>
      <c r="BN552" s="21"/>
      <c r="BO552" s="21"/>
      <c r="BP552" s="21"/>
      <c r="BQ552" s="21"/>
      <c r="BR552" s="21"/>
      <c r="BS552" s="21"/>
      <c r="BT552" s="21"/>
      <c r="BU552" s="21"/>
      <c r="BV552" s="21"/>
      <c r="BW552" s="21"/>
      <c r="BX552" s="21"/>
    </row>
    <row r="553" spans="1:76" s="6" customFormat="1" ht="23.25" customHeight="1" x14ac:dyDescent="0.25">
      <c r="A553" s="44">
        <v>4</v>
      </c>
      <c r="B553" s="44">
        <v>15</v>
      </c>
      <c r="C553" s="50" t="s">
        <v>1730</v>
      </c>
      <c r="D553" s="119">
        <f>IF(AND(AS553=AS552,AL553=AL552),IF(AL553="TN",IF(AS552=3,IF(D552&lt;'Phan phong'!$I$9,D552+1,1),IF(D552&lt;'Phan phong'!$I$10,D552+1,1)),IF(AS552=3,IF(D552&lt;'Phan phong'!$P$9,D552+1,1),IF(D552&lt;'Phan phong'!$P$10,D552+1,1))),1)</f>
        <v>17</v>
      </c>
      <c r="E553" s="120">
        <v>290551</v>
      </c>
      <c r="F553" s="121" t="s">
        <v>560</v>
      </c>
      <c r="G553" s="122" t="s">
        <v>2024</v>
      </c>
      <c r="H553" s="123">
        <v>36987</v>
      </c>
      <c r="I553" s="124"/>
      <c r="J553" s="124"/>
      <c r="K553" s="124"/>
      <c r="L553" s="124"/>
      <c r="M553" s="124"/>
      <c r="N553" s="124"/>
      <c r="O553" s="124"/>
      <c r="P553" s="124"/>
      <c r="Q553" s="125"/>
      <c r="R553" s="126"/>
      <c r="S553" s="124"/>
      <c r="T553" s="124"/>
      <c r="U553" s="124"/>
      <c r="V553" s="124"/>
      <c r="W553" s="124"/>
      <c r="X553" s="124"/>
      <c r="Y553" s="124"/>
      <c r="Z553" s="124"/>
      <c r="AA553" s="125"/>
      <c r="AB553" s="126"/>
      <c r="AC553" s="127">
        <f>SUM(I553,K553,M553,O553,Q553)</f>
        <v>0</v>
      </c>
      <c r="AD553" s="128" t="s">
        <v>6</v>
      </c>
      <c r="AE553" s="128" t="s">
        <v>272</v>
      </c>
      <c r="AF553" s="177"/>
      <c r="AG553" s="177"/>
      <c r="AH553" s="171"/>
      <c r="AI553" s="131">
        <f t="shared" si="74"/>
        <v>19</v>
      </c>
      <c r="AJ553" s="132" t="str">
        <f t="shared" si="75"/>
        <v>XH</v>
      </c>
      <c r="AK553" s="133"/>
      <c r="AL553" s="134" t="str">
        <f t="shared" si="69"/>
        <v>XH</v>
      </c>
      <c r="AM553" s="119">
        <v>880</v>
      </c>
      <c r="AN553" s="135">
        <f t="shared" si="70"/>
        <v>0</v>
      </c>
      <c r="AO553" s="135" t="str">
        <f t="shared" si="71"/>
        <v>104</v>
      </c>
      <c r="AP553" s="135" t="str">
        <f t="shared" si="72"/>
        <v>10</v>
      </c>
      <c r="AQ553" s="135" t="str">
        <f t="shared" si="73"/>
        <v>0</v>
      </c>
      <c r="AR553" s="136"/>
      <c r="AS553" s="137">
        <v>3</v>
      </c>
      <c r="AT553" s="137"/>
      <c r="AU553" s="161"/>
      <c r="AV553" s="18"/>
      <c r="AW553" s="18"/>
      <c r="AX553" s="18"/>
      <c r="AY553" s="18"/>
      <c r="AZ553" s="18"/>
      <c r="BA553" s="18"/>
      <c r="BB553" s="18"/>
      <c r="BC553" s="18"/>
      <c r="BD553" s="18"/>
      <c r="BE553" s="18"/>
      <c r="BF553" s="18"/>
      <c r="BG553" s="18"/>
      <c r="BH553" s="18"/>
      <c r="BI553" s="18"/>
      <c r="BJ553" s="18"/>
      <c r="BK553" s="18"/>
      <c r="BL553" s="18"/>
      <c r="BM553" s="18"/>
      <c r="BN553" s="18"/>
      <c r="BO553" s="18"/>
      <c r="BP553" s="18"/>
      <c r="BQ553" s="18"/>
      <c r="BR553" s="18"/>
      <c r="BS553" s="18"/>
      <c r="BT553" s="18"/>
      <c r="BU553" s="18"/>
      <c r="BV553" s="18"/>
      <c r="BW553" s="18"/>
      <c r="BX553" s="18"/>
    </row>
    <row r="554" spans="1:76" s="6" customFormat="1" ht="23.25" customHeight="1" x14ac:dyDescent="0.25">
      <c r="A554" s="43">
        <v>13</v>
      </c>
      <c r="B554" s="44">
        <v>36</v>
      </c>
      <c r="C554" s="50" t="s">
        <v>1939</v>
      </c>
      <c r="D554" s="119">
        <f>IF(AND(AS554=AS553,AL554=AL553),IF(AL554="TN",IF(AS553=3,IF(D553&lt;'Phan phong'!$I$9,D553+1,1),IF(D553&lt;'Phan phong'!$I$10,D553+1,1)),IF(AS553=3,IF(D553&lt;'Phan phong'!$P$9,D553+1,1),IF(D553&lt;'Phan phong'!$P$10,D553+1,1))),1)</f>
        <v>18</v>
      </c>
      <c r="E554" s="138">
        <v>290552</v>
      </c>
      <c r="F554" s="121" t="s">
        <v>2099</v>
      </c>
      <c r="G554" s="122" t="s">
        <v>1350</v>
      </c>
      <c r="H554" s="123">
        <v>37167</v>
      </c>
      <c r="I554" s="124"/>
      <c r="J554" s="124"/>
      <c r="K554" s="124"/>
      <c r="L554" s="124"/>
      <c r="M554" s="124"/>
      <c r="N554" s="124"/>
      <c r="O554" s="124"/>
      <c r="P554" s="124"/>
      <c r="Q554" s="125"/>
      <c r="R554" s="126"/>
      <c r="S554" s="124"/>
      <c r="T554" s="124"/>
      <c r="U554" s="124"/>
      <c r="V554" s="124"/>
      <c r="W554" s="124"/>
      <c r="X554" s="124"/>
      <c r="Y554" s="124"/>
      <c r="Z554" s="124"/>
      <c r="AA554" s="125"/>
      <c r="AB554" s="126"/>
      <c r="AC554" s="127">
        <f>SUM(I554,K554,M554,O554)</f>
        <v>0</v>
      </c>
      <c r="AD554" s="128" t="s">
        <v>164</v>
      </c>
      <c r="AE554" s="128" t="s">
        <v>272</v>
      </c>
      <c r="AF554" s="129"/>
      <c r="AG554" s="129"/>
      <c r="AH554" s="130"/>
      <c r="AI554" s="131">
        <f t="shared" si="74"/>
        <v>19</v>
      </c>
      <c r="AJ554" s="132" t="str">
        <f t="shared" si="75"/>
        <v>XH</v>
      </c>
      <c r="AK554" s="133"/>
      <c r="AL554" s="134" t="str">
        <f t="shared" si="69"/>
        <v>XH</v>
      </c>
      <c r="AM554" s="119">
        <v>1097</v>
      </c>
      <c r="AN554" s="135">
        <f t="shared" si="70"/>
        <v>0</v>
      </c>
      <c r="AO554" s="135" t="str">
        <f t="shared" si="71"/>
        <v>109</v>
      </c>
      <c r="AP554" s="135" t="str">
        <f t="shared" si="72"/>
        <v>10</v>
      </c>
      <c r="AQ554" s="135" t="str">
        <f t="shared" si="73"/>
        <v>0</v>
      </c>
      <c r="AR554" s="136"/>
      <c r="AS554" s="137">
        <v>3</v>
      </c>
      <c r="AT554" s="137"/>
      <c r="AU554" s="161"/>
      <c r="AV554" s="18"/>
      <c r="AW554" s="18"/>
      <c r="AX554" s="18"/>
      <c r="AY554" s="18"/>
      <c r="AZ554" s="18"/>
      <c r="BA554" s="18"/>
      <c r="BB554" s="18"/>
      <c r="BC554" s="18"/>
      <c r="BD554" s="18"/>
      <c r="BE554" s="18"/>
      <c r="BF554" s="18"/>
      <c r="BG554" s="18"/>
      <c r="BH554" s="18"/>
      <c r="BI554" s="18"/>
      <c r="BJ554" s="18"/>
      <c r="BK554" s="18"/>
      <c r="BL554" s="18"/>
      <c r="BM554" s="18"/>
      <c r="BN554" s="18"/>
      <c r="BO554" s="18"/>
      <c r="BP554" s="18"/>
      <c r="BQ554" s="18"/>
      <c r="BR554" s="18"/>
      <c r="BS554" s="18"/>
      <c r="BT554" s="18"/>
      <c r="BU554" s="18"/>
      <c r="BV554" s="18"/>
      <c r="BW554" s="18"/>
      <c r="BX554" s="18"/>
    </row>
    <row r="555" spans="1:76" s="6" customFormat="1" ht="23.25" customHeight="1" x14ac:dyDescent="0.25">
      <c r="A555" s="43">
        <v>1</v>
      </c>
      <c r="B555" s="43">
        <v>39</v>
      </c>
      <c r="C555" s="15" t="s">
        <v>1199</v>
      </c>
      <c r="D555" s="119">
        <f>IF(AND(AS555=AS554,AL555=AL554),IF(AL555="TN",IF(AS554=3,IF(D554&lt;'Phan phong'!$I$9,D554+1,1),IF(D554&lt;'Phan phong'!$I$10,D554+1,1)),IF(AS554=3,IF(D554&lt;'Phan phong'!$P$9,D554+1,1),IF(D554&lt;'Phan phong'!$P$10,D554+1,1))),1)</f>
        <v>19</v>
      </c>
      <c r="E555" s="120">
        <v>290553</v>
      </c>
      <c r="F555" s="121" t="s">
        <v>485</v>
      </c>
      <c r="G555" s="150" t="s">
        <v>617</v>
      </c>
      <c r="H555" s="163" t="s">
        <v>690</v>
      </c>
      <c r="I555" s="142"/>
      <c r="J555" s="142"/>
      <c r="K555" s="124"/>
      <c r="L555" s="124"/>
      <c r="M555" s="124"/>
      <c r="N555" s="124"/>
      <c r="O555" s="124"/>
      <c r="P555" s="124"/>
      <c r="Q555" s="142"/>
      <c r="R555" s="152"/>
      <c r="S555" s="142"/>
      <c r="T555" s="142"/>
      <c r="U555" s="124"/>
      <c r="V555" s="124"/>
      <c r="W555" s="124"/>
      <c r="X555" s="124"/>
      <c r="Y555" s="124"/>
      <c r="Z555" s="124"/>
      <c r="AA555" s="142"/>
      <c r="AB555" s="152"/>
      <c r="AC555" s="127">
        <f>SUM(I555,K555,M555,O555,Q555)</f>
        <v>0</v>
      </c>
      <c r="AD555" s="143" t="s">
        <v>14</v>
      </c>
      <c r="AE555" s="143" t="s">
        <v>168</v>
      </c>
      <c r="AF555" s="129"/>
      <c r="AG555" s="129"/>
      <c r="AH555" s="164"/>
      <c r="AI555" s="131">
        <f t="shared" si="74"/>
        <v>19</v>
      </c>
      <c r="AJ555" s="132" t="str">
        <f t="shared" si="75"/>
        <v>XH</v>
      </c>
      <c r="AK555" s="133"/>
      <c r="AL555" s="134" t="str">
        <f t="shared" si="69"/>
        <v>XH</v>
      </c>
      <c r="AM555" s="119">
        <v>125</v>
      </c>
      <c r="AN555" s="135">
        <f t="shared" si="70"/>
        <v>1</v>
      </c>
      <c r="AO555" s="135" t="str">
        <f t="shared" si="71"/>
        <v>114</v>
      </c>
      <c r="AP555" s="135" t="str">
        <f t="shared" si="72"/>
        <v>11</v>
      </c>
      <c r="AQ555" s="135" t="str">
        <f t="shared" si="73"/>
        <v>1</v>
      </c>
      <c r="AR555" s="136"/>
      <c r="AS555" s="137">
        <v>3</v>
      </c>
      <c r="AT555" s="161"/>
      <c r="AU555" s="137"/>
    </row>
    <row r="556" spans="1:76" s="6" customFormat="1" ht="23.25" customHeight="1" x14ac:dyDescent="0.25">
      <c r="A556" s="43">
        <v>31</v>
      </c>
      <c r="B556" s="44">
        <v>8</v>
      </c>
      <c r="C556" s="50" t="s">
        <v>1691</v>
      </c>
      <c r="D556" s="119">
        <f>IF(AND(AS556=AS555,AL556=AL555),IF(AL556="TN",IF(AS555=3,IF(D555&lt;'Phan phong'!$I$9,D555+1,1),IF(D555&lt;'Phan phong'!$I$10,D555+1,1)),IF(AS555=3,IF(D555&lt;'Phan phong'!$P$9,D555+1,1),IF(D555&lt;'Phan phong'!$P$10,D555+1,1))),1)</f>
        <v>20</v>
      </c>
      <c r="E556" s="138">
        <v>290554</v>
      </c>
      <c r="F556" s="121" t="s">
        <v>2009</v>
      </c>
      <c r="G556" s="122" t="s">
        <v>535</v>
      </c>
      <c r="H556" s="174">
        <v>37238</v>
      </c>
      <c r="I556" s="175"/>
      <c r="J556" s="175"/>
      <c r="K556" s="175"/>
      <c r="L556" s="175"/>
      <c r="M556" s="175"/>
      <c r="N556" s="175"/>
      <c r="O556" s="175"/>
      <c r="P556" s="175"/>
      <c r="Q556" s="176"/>
      <c r="R556" s="126"/>
      <c r="S556" s="175"/>
      <c r="T556" s="175"/>
      <c r="U556" s="175"/>
      <c r="V556" s="175"/>
      <c r="W556" s="175"/>
      <c r="X556" s="175"/>
      <c r="Y556" s="175"/>
      <c r="Z556" s="175"/>
      <c r="AA556" s="176"/>
      <c r="AB556" s="126"/>
      <c r="AC556" s="127">
        <f>SUM(I556,K556,M556,O556,Q556)</f>
        <v>0</v>
      </c>
      <c r="AD556" s="128" t="s">
        <v>4</v>
      </c>
      <c r="AE556" s="128" t="s">
        <v>272</v>
      </c>
      <c r="AF556" s="177"/>
      <c r="AG556" s="177"/>
      <c r="AH556" s="165"/>
      <c r="AI556" s="131">
        <f t="shared" si="74"/>
        <v>19</v>
      </c>
      <c r="AJ556" s="132" t="str">
        <f t="shared" si="75"/>
        <v>XH</v>
      </c>
      <c r="AK556" s="133"/>
      <c r="AL556" s="134" t="str">
        <f t="shared" si="69"/>
        <v>XH</v>
      </c>
      <c r="AM556" s="119">
        <v>841</v>
      </c>
      <c r="AN556" s="135">
        <f t="shared" si="70"/>
        <v>0</v>
      </c>
      <c r="AO556" s="135" t="str">
        <f t="shared" si="71"/>
        <v>103</v>
      </c>
      <c r="AP556" s="135" t="str">
        <f t="shared" si="72"/>
        <v>10</v>
      </c>
      <c r="AQ556" s="135" t="str">
        <f t="shared" si="73"/>
        <v>0</v>
      </c>
      <c r="AR556" s="136"/>
      <c r="AS556" s="137">
        <v>3</v>
      </c>
      <c r="AT556" s="137"/>
      <c r="AU556" s="161"/>
      <c r="AV556" s="18"/>
      <c r="AW556" s="18"/>
      <c r="AX556" s="18"/>
      <c r="AY556" s="18"/>
      <c r="AZ556" s="18"/>
      <c r="BA556" s="18"/>
      <c r="BB556" s="18"/>
      <c r="BC556" s="18"/>
      <c r="BD556" s="18"/>
      <c r="BE556" s="18"/>
      <c r="BF556" s="18"/>
      <c r="BG556" s="18"/>
      <c r="BH556" s="18"/>
      <c r="BI556" s="18"/>
      <c r="BJ556" s="18"/>
      <c r="BK556" s="18"/>
      <c r="BL556" s="18"/>
      <c r="BM556" s="18"/>
      <c r="BN556" s="18"/>
      <c r="BO556" s="18"/>
      <c r="BP556" s="18"/>
      <c r="BQ556" s="18"/>
      <c r="BR556" s="18"/>
      <c r="BS556" s="18"/>
      <c r="BT556" s="18"/>
      <c r="BU556" s="18"/>
      <c r="BV556" s="18"/>
      <c r="BW556" s="18"/>
      <c r="BX556" s="18"/>
    </row>
    <row r="557" spans="1:76" s="6" customFormat="1" ht="23.25" customHeight="1" x14ac:dyDescent="0.25">
      <c r="A557" s="43">
        <v>31</v>
      </c>
      <c r="B557" s="44">
        <v>16</v>
      </c>
      <c r="C557" s="50" t="s">
        <v>1783</v>
      </c>
      <c r="D557" s="119">
        <f>IF(AND(AS557=AS556,AL557=AL556),IF(AL557="TN",IF(AS556=3,IF(D556&lt;'Phan phong'!$I$9,D556+1,1),IF(D556&lt;'Phan phong'!$I$10,D556+1,1)),IF(AS556=3,IF(D556&lt;'Phan phong'!$P$9,D556+1,1),IF(D556&lt;'Phan phong'!$P$10,D556+1,1))),1)</f>
        <v>21</v>
      </c>
      <c r="E557" s="120">
        <v>290555</v>
      </c>
      <c r="F557" s="121" t="s">
        <v>324</v>
      </c>
      <c r="G557" s="122" t="s">
        <v>535</v>
      </c>
      <c r="H557" s="123">
        <v>37030</v>
      </c>
      <c r="I557" s="124"/>
      <c r="J557" s="124"/>
      <c r="K557" s="124"/>
      <c r="L557" s="124"/>
      <c r="M557" s="124"/>
      <c r="N557" s="124"/>
      <c r="O557" s="124"/>
      <c r="P557" s="124"/>
      <c r="Q557" s="125"/>
      <c r="R557" s="126"/>
      <c r="S557" s="124"/>
      <c r="T557" s="124"/>
      <c r="U557" s="124"/>
      <c r="V557" s="124"/>
      <c r="W557" s="124"/>
      <c r="X557" s="124"/>
      <c r="Y557" s="124"/>
      <c r="Z557" s="124"/>
      <c r="AA557" s="125"/>
      <c r="AB557" s="126"/>
      <c r="AC557" s="127">
        <f>SUM(I557,K557,M557,O557)</f>
        <v>0</v>
      </c>
      <c r="AD557" s="128" t="s">
        <v>5</v>
      </c>
      <c r="AE557" s="128" t="s">
        <v>272</v>
      </c>
      <c r="AF557" s="129"/>
      <c r="AG557" s="129"/>
      <c r="AH557" s="130"/>
      <c r="AI557" s="131">
        <f t="shared" si="74"/>
        <v>19</v>
      </c>
      <c r="AJ557" s="132" t="str">
        <f t="shared" si="75"/>
        <v>XH</v>
      </c>
      <c r="AK557" s="133"/>
      <c r="AL557" s="134" t="str">
        <f t="shared" si="69"/>
        <v>XH</v>
      </c>
      <c r="AM557" s="119">
        <v>933</v>
      </c>
      <c r="AN557" s="135">
        <f t="shared" si="70"/>
        <v>0</v>
      </c>
      <c r="AO557" s="135" t="str">
        <f t="shared" si="71"/>
        <v>105</v>
      </c>
      <c r="AP557" s="135" t="str">
        <f t="shared" si="72"/>
        <v>10</v>
      </c>
      <c r="AQ557" s="135" t="str">
        <f t="shared" si="73"/>
        <v>0</v>
      </c>
      <c r="AR557" s="136"/>
      <c r="AS557" s="137">
        <v>3</v>
      </c>
      <c r="AT557" s="161"/>
      <c r="AU557" s="161"/>
      <c r="AV557" s="18"/>
      <c r="AW557" s="18"/>
      <c r="AX557" s="18"/>
      <c r="AY557" s="18"/>
      <c r="AZ557" s="18"/>
      <c r="BA557" s="18"/>
      <c r="BB557" s="18"/>
      <c r="BC557" s="18"/>
      <c r="BD557" s="18"/>
      <c r="BE557" s="18"/>
      <c r="BF557" s="18"/>
      <c r="BG557" s="18"/>
      <c r="BH557" s="18"/>
      <c r="BI557" s="18"/>
      <c r="BJ557" s="18"/>
      <c r="BK557" s="18"/>
      <c r="BL557" s="18"/>
      <c r="BM557" s="18"/>
      <c r="BN557" s="18"/>
      <c r="BO557" s="18"/>
      <c r="BP557" s="18"/>
      <c r="BQ557" s="18"/>
      <c r="BR557" s="18"/>
      <c r="BS557" s="18"/>
      <c r="BT557" s="18"/>
      <c r="BU557" s="18"/>
      <c r="BV557" s="18"/>
      <c r="BW557" s="18"/>
      <c r="BX557" s="18"/>
    </row>
    <row r="558" spans="1:76" s="6" customFormat="1" ht="23.25" customHeight="1" x14ac:dyDescent="0.25">
      <c r="A558" s="43">
        <v>5</v>
      </c>
      <c r="B558" s="43">
        <v>12</v>
      </c>
      <c r="C558" s="15" t="s">
        <v>1229</v>
      </c>
      <c r="D558" s="119">
        <f>IF(AND(AS558=AS557,AL558=AL557),IF(AL558="TN",IF(AS557=3,IF(D557&lt;'Phan phong'!$I$9,D557+1,1),IF(D557&lt;'Phan phong'!$I$10,D557+1,1)),IF(AS557=3,IF(D557&lt;'Phan phong'!$P$9,D557+1,1),IF(D557&lt;'Phan phong'!$P$10,D557+1,1))),1)</f>
        <v>22</v>
      </c>
      <c r="E558" s="138">
        <v>290556</v>
      </c>
      <c r="F558" s="121" t="s">
        <v>636</v>
      </c>
      <c r="G558" s="150" t="s">
        <v>535</v>
      </c>
      <c r="H558" s="163" t="s">
        <v>887</v>
      </c>
      <c r="I558" s="142"/>
      <c r="J558" s="142"/>
      <c r="K558" s="124"/>
      <c r="L558" s="124"/>
      <c r="M558" s="124"/>
      <c r="N558" s="124"/>
      <c r="O558" s="124"/>
      <c r="P558" s="124"/>
      <c r="Q558" s="142"/>
      <c r="R558" s="172"/>
      <c r="S558" s="142"/>
      <c r="T558" s="142"/>
      <c r="U558" s="124"/>
      <c r="V558" s="124"/>
      <c r="W558" s="124"/>
      <c r="X558" s="124"/>
      <c r="Y558" s="124"/>
      <c r="Z558" s="124"/>
      <c r="AA558" s="142"/>
      <c r="AB558" s="172"/>
      <c r="AC558" s="127">
        <f>SUM(I558,K558,M558,O558,Q558)</f>
        <v>0</v>
      </c>
      <c r="AD558" s="143" t="s">
        <v>12</v>
      </c>
      <c r="AE558" s="143" t="s">
        <v>165</v>
      </c>
      <c r="AF558" s="129"/>
      <c r="AG558" s="129"/>
      <c r="AH558" s="144"/>
      <c r="AI558" s="131">
        <f t="shared" si="74"/>
        <v>19</v>
      </c>
      <c r="AJ558" s="132" t="str">
        <f t="shared" si="75"/>
        <v>XH</v>
      </c>
      <c r="AK558" s="133"/>
      <c r="AL558" s="134" t="str">
        <f t="shared" si="69"/>
        <v>XH</v>
      </c>
      <c r="AM558" s="119">
        <v>172</v>
      </c>
      <c r="AN558" s="135">
        <f t="shared" si="70"/>
        <v>1</v>
      </c>
      <c r="AO558" s="135" t="str">
        <f t="shared" si="71"/>
        <v>115</v>
      </c>
      <c r="AP558" s="135" t="str">
        <f t="shared" si="72"/>
        <v>11</v>
      </c>
      <c r="AQ558" s="135" t="str">
        <f t="shared" si="73"/>
        <v>1</v>
      </c>
      <c r="AR558" s="136"/>
      <c r="AS558" s="137">
        <v>3</v>
      </c>
      <c r="AT558" s="161"/>
      <c r="AU558" s="145"/>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row>
    <row r="559" spans="1:76" s="6" customFormat="1" ht="23.25" customHeight="1" x14ac:dyDescent="0.25">
      <c r="A559" s="43">
        <v>37</v>
      </c>
      <c r="B559" s="44">
        <v>2</v>
      </c>
      <c r="C559" s="50" t="s">
        <v>1808</v>
      </c>
      <c r="D559" s="119">
        <f>IF(AND(AS559=AS558,AL559=AL558),IF(AL559="TN",IF(AS558=3,IF(D558&lt;'Phan phong'!$I$9,D558+1,1),IF(D558&lt;'Phan phong'!$I$10,D558+1,1)),IF(AS558=3,IF(D558&lt;'Phan phong'!$P$9,D558+1,1),IF(D558&lt;'Phan phong'!$P$10,D558+1,1))),1)</f>
        <v>23</v>
      </c>
      <c r="E559" s="120">
        <v>290557</v>
      </c>
      <c r="F559" s="121" t="s">
        <v>2047</v>
      </c>
      <c r="G559" s="122" t="s">
        <v>1348</v>
      </c>
      <c r="H559" s="123">
        <v>36910</v>
      </c>
      <c r="I559" s="124"/>
      <c r="J559" s="124"/>
      <c r="K559" s="124"/>
      <c r="L559" s="124"/>
      <c r="M559" s="124"/>
      <c r="N559" s="124"/>
      <c r="O559" s="124"/>
      <c r="P559" s="124"/>
      <c r="Q559" s="125"/>
      <c r="R559" s="126"/>
      <c r="S559" s="124"/>
      <c r="T559" s="124"/>
      <c r="U559" s="124"/>
      <c r="V559" s="124"/>
      <c r="W559" s="124"/>
      <c r="X559" s="124"/>
      <c r="Y559" s="124"/>
      <c r="Z559" s="124"/>
      <c r="AA559" s="125"/>
      <c r="AB559" s="126"/>
      <c r="AC559" s="127">
        <f>SUM(I559,K559,M559,O559)</f>
        <v>0</v>
      </c>
      <c r="AD559" s="128" t="s">
        <v>7</v>
      </c>
      <c r="AE559" s="128" t="s">
        <v>272</v>
      </c>
      <c r="AF559" s="129"/>
      <c r="AG559" s="129"/>
      <c r="AH559" s="130"/>
      <c r="AI559" s="131">
        <f t="shared" si="74"/>
        <v>19</v>
      </c>
      <c r="AJ559" s="132" t="str">
        <f t="shared" si="75"/>
        <v>XH</v>
      </c>
      <c r="AK559" s="133"/>
      <c r="AL559" s="134" t="str">
        <f t="shared" si="69"/>
        <v>XH</v>
      </c>
      <c r="AM559" s="119">
        <v>959</v>
      </c>
      <c r="AN559" s="135">
        <f t="shared" si="70"/>
        <v>0</v>
      </c>
      <c r="AO559" s="135" t="str">
        <f t="shared" si="71"/>
        <v>106</v>
      </c>
      <c r="AP559" s="135" t="str">
        <f t="shared" si="72"/>
        <v>10</v>
      </c>
      <c r="AQ559" s="135" t="str">
        <f t="shared" si="73"/>
        <v>0</v>
      </c>
      <c r="AR559" s="136"/>
      <c r="AS559" s="137">
        <v>3</v>
      </c>
      <c r="AT559" s="137"/>
      <c r="AU559" s="161"/>
      <c r="AV559" s="18"/>
      <c r="AW559" s="18"/>
      <c r="AX559" s="18"/>
      <c r="AY559" s="18"/>
      <c r="AZ559" s="18"/>
      <c r="BA559" s="18"/>
      <c r="BB559" s="18"/>
      <c r="BC559" s="18"/>
      <c r="BD559" s="18"/>
      <c r="BE559" s="18"/>
      <c r="BF559" s="18"/>
      <c r="BG559" s="18"/>
      <c r="BH559" s="18"/>
      <c r="BI559" s="18"/>
      <c r="BJ559" s="18"/>
      <c r="BK559" s="18"/>
      <c r="BL559" s="18"/>
      <c r="BM559" s="18"/>
      <c r="BN559" s="18"/>
      <c r="BO559" s="18"/>
      <c r="BP559" s="18"/>
      <c r="BQ559" s="18"/>
      <c r="BR559" s="18"/>
      <c r="BS559" s="18"/>
      <c r="BT559" s="18"/>
      <c r="BU559" s="18"/>
      <c r="BV559" s="18"/>
      <c r="BW559" s="18"/>
      <c r="BX559" s="18"/>
    </row>
    <row r="560" spans="1:76" s="6" customFormat="1" ht="23.25" customHeight="1" x14ac:dyDescent="0.2">
      <c r="A560" s="43">
        <v>3</v>
      </c>
      <c r="B560" s="43">
        <v>41</v>
      </c>
      <c r="C560" s="15" t="s">
        <v>1075</v>
      </c>
      <c r="D560" s="119">
        <f>IF(AND(AS560=AS559,AL560=AL559),IF(AL560="TN",IF(AS559=3,IF(D559&lt;'Phan phong'!$I$9,D559+1,1),IF(D559&lt;'Phan phong'!$I$10,D559+1,1)),IF(AS559=3,IF(D559&lt;'Phan phong'!$P$9,D559+1,1),IF(D559&lt;'Phan phong'!$P$10,D559+1,1))),1)</f>
        <v>24</v>
      </c>
      <c r="E560" s="138">
        <v>290558</v>
      </c>
      <c r="F560" s="121" t="s">
        <v>445</v>
      </c>
      <c r="G560" s="150" t="s">
        <v>521</v>
      </c>
      <c r="H560" s="163" t="s">
        <v>810</v>
      </c>
      <c r="I560" s="142"/>
      <c r="J560" s="142"/>
      <c r="K560" s="124"/>
      <c r="L560" s="124"/>
      <c r="M560" s="124"/>
      <c r="N560" s="124"/>
      <c r="O560" s="124"/>
      <c r="P560" s="124"/>
      <c r="Q560" s="142"/>
      <c r="R560" s="126"/>
      <c r="S560" s="142"/>
      <c r="T560" s="142"/>
      <c r="U560" s="124"/>
      <c r="V560" s="124"/>
      <c r="W560" s="124"/>
      <c r="X560" s="124"/>
      <c r="Y560" s="124"/>
      <c r="Z560" s="124"/>
      <c r="AA560" s="142"/>
      <c r="AB560" s="126"/>
      <c r="AC560" s="127">
        <f>SUM(I560,K560,M560,O560,Q560)</f>
        <v>0</v>
      </c>
      <c r="AD560" s="143" t="s">
        <v>14</v>
      </c>
      <c r="AE560" s="143" t="s">
        <v>165</v>
      </c>
      <c r="AF560" s="129"/>
      <c r="AG560" s="129"/>
      <c r="AH560" s="144"/>
      <c r="AI560" s="131">
        <f t="shared" si="74"/>
        <v>19</v>
      </c>
      <c r="AJ560" s="132" t="str">
        <f t="shared" si="75"/>
        <v>XH</v>
      </c>
      <c r="AK560" s="133"/>
      <c r="AL560" s="134" t="str">
        <f t="shared" si="69"/>
        <v>XH</v>
      </c>
      <c r="AM560" s="119">
        <v>127</v>
      </c>
      <c r="AN560" s="135">
        <f t="shared" si="70"/>
        <v>1</v>
      </c>
      <c r="AO560" s="135" t="str">
        <f t="shared" si="71"/>
        <v>114</v>
      </c>
      <c r="AP560" s="135" t="str">
        <f t="shared" si="72"/>
        <v>11</v>
      </c>
      <c r="AQ560" s="135" t="str">
        <f t="shared" si="73"/>
        <v>1</v>
      </c>
      <c r="AR560" s="146"/>
      <c r="AS560" s="137">
        <v>3</v>
      </c>
      <c r="AT560" s="145"/>
      <c r="AU560" s="170"/>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row>
    <row r="561" spans="1:76" s="6" customFormat="1" ht="23.25" customHeight="1" x14ac:dyDescent="0.25">
      <c r="A561" s="43">
        <v>4</v>
      </c>
      <c r="B561" s="44">
        <v>12</v>
      </c>
      <c r="C561" s="50" t="s">
        <v>1754</v>
      </c>
      <c r="D561" s="119">
        <f>IF(AND(AS561=AS560,AL561=AL560),IF(AL561="TN",IF(AS560=3,IF(D560&lt;'Phan phong'!$I$9,D560+1,1),IF(D560&lt;'Phan phong'!$I$10,D560+1,1)),IF(AS560=3,IF(D560&lt;'Phan phong'!$P$9,D560+1,1),IF(D560&lt;'Phan phong'!$P$10,D560+1,1))),1)</f>
        <v>25</v>
      </c>
      <c r="E561" s="120">
        <v>290559</v>
      </c>
      <c r="F561" s="121" t="s">
        <v>630</v>
      </c>
      <c r="G561" s="122" t="s">
        <v>529</v>
      </c>
      <c r="H561" s="123">
        <v>36891</v>
      </c>
      <c r="I561" s="124"/>
      <c r="J561" s="124"/>
      <c r="K561" s="124"/>
      <c r="L561" s="124"/>
      <c r="M561" s="124"/>
      <c r="N561" s="124"/>
      <c r="O561" s="124"/>
      <c r="P561" s="124"/>
      <c r="Q561" s="125"/>
      <c r="R561" s="126"/>
      <c r="S561" s="124"/>
      <c r="T561" s="124"/>
      <c r="U561" s="124"/>
      <c r="V561" s="124"/>
      <c r="W561" s="124"/>
      <c r="X561" s="124"/>
      <c r="Y561" s="124"/>
      <c r="Z561" s="124"/>
      <c r="AA561" s="125"/>
      <c r="AB561" s="126"/>
      <c r="AC561" s="127">
        <f>SUM(I561,K561,M561,O561,Q561)</f>
        <v>0</v>
      </c>
      <c r="AD561" s="128" t="s">
        <v>5</v>
      </c>
      <c r="AE561" s="128" t="s">
        <v>272</v>
      </c>
      <c r="AF561" s="177"/>
      <c r="AG561" s="177"/>
      <c r="AH561" s="171"/>
      <c r="AI561" s="131">
        <f t="shared" si="74"/>
        <v>19</v>
      </c>
      <c r="AJ561" s="132" t="str">
        <f t="shared" si="75"/>
        <v>XH</v>
      </c>
      <c r="AK561" s="133"/>
      <c r="AL561" s="134" t="str">
        <f t="shared" si="69"/>
        <v>XH</v>
      </c>
      <c r="AM561" s="119">
        <v>904</v>
      </c>
      <c r="AN561" s="135">
        <f t="shared" si="70"/>
        <v>0</v>
      </c>
      <c r="AO561" s="135" t="str">
        <f t="shared" si="71"/>
        <v>105</v>
      </c>
      <c r="AP561" s="135" t="str">
        <f t="shared" si="72"/>
        <v>10</v>
      </c>
      <c r="AQ561" s="135" t="str">
        <f t="shared" si="73"/>
        <v>0</v>
      </c>
      <c r="AR561" s="180"/>
      <c r="AS561" s="137">
        <v>3</v>
      </c>
      <c r="AT561" s="162"/>
      <c r="AU561" s="161"/>
      <c r="AV561" s="18"/>
      <c r="AW561" s="18"/>
      <c r="AX561" s="18"/>
      <c r="AY561" s="18"/>
      <c r="AZ561" s="18"/>
      <c r="BA561" s="18"/>
      <c r="BB561" s="18"/>
      <c r="BC561" s="18"/>
      <c r="BD561" s="18"/>
      <c r="BE561" s="18"/>
      <c r="BF561" s="18"/>
      <c r="BG561" s="18"/>
      <c r="BH561" s="18"/>
      <c r="BI561" s="18"/>
      <c r="BJ561" s="18"/>
      <c r="BK561" s="18"/>
      <c r="BL561" s="18"/>
      <c r="BM561" s="18"/>
      <c r="BN561" s="18"/>
      <c r="BO561" s="18"/>
      <c r="BP561" s="18"/>
      <c r="BQ561" s="18"/>
      <c r="BR561" s="18"/>
      <c r="BS561" s="18"/>
      <c r="BT561" s="18"/>
      <c r="BU561" s="18"/>
      <c r="BV561" s="18"/>
      <c r="BW561" s="18"/>
      <c r="BX561" s="18"/>
    </row>
    <row r="562" spans="1:76" s="6" customFormat="1" ht="23.25" customHeight="1" x14ac:dyDescent="0.25">
      <c r="A562" s="43">
        <v>25</v>
      </c>
      <c r="B562" s="44">
        <v>10</v>
      </c>
      <c r="C562" s="50" t="s">
        <v>1838</v>
      </c>
      <c r="D562" s="119">
        <f>IF(AND(AS562=AS561,AL562=AL561),IF(AL562="TN",IF(AS561=3,IF(D561&lt;'Phan phong'!$I$9,D561+1,1),IF(D561&lt;'Phan phong'!$I$10,D561+1,1)),IF(AS561=3,IF(D561&lt;'Phan phong'!$P$9,D561+1,1),IF(D561&lt;'Phan phong'!$P$10,D561+1,1))),1)</f>
        <v>26</v>
      </c>
      <c r="E562" s="138">
        <v>290560</v>
      </c>
      <c r="F562" s="121" t="s">
        <v>2063</v>
      </c>
      <c r="G562" s="122" t="s">
        <v>1310</v>
      </c>
      <c r="H562" s="123">
        <v>37186</v>
      </c>
      <c r="I562" s="124"/>
      <c r="J562" s="124"/>
      <c r="K562" s="124"/>
      <c r="L562" s="124"/>
      <c r="M562" s="124"/>
      <c r="N562" s="124"/>
      <c r="O562" s="124"/>
      <c r="P562" s="124"/>
      <c r="Q562" s="125"/>
      <c r="R562" s="126"/>
      <c r="S562" s="124"/>
      <c r="T562" s="124"/>
      <c r="U562" s="124"/>
      <c r="V562" s="124"/>
      <c r="W562" s="124"/>
      <c r="X562" s="124"/>
      <c r="Y562" s="124"/>
      <c r="Z562" s="124"/>
      <c r="AA562" s="125"/>
      <c r="AB562" s="126"/>
      <c r="AC562" s="127">
        <f>SUM(I562,K562,M562,O562)</f>
        <v>0</v>
      </c>
      <c r="AD562" s="128" t="s">
        <v>8</v>
      </c>
      <c r="AE562" s="128" t="s">
        <v>272</v>
      </c>
      <c r="AF562" s="129"/>
      <c r="AG562" s="129"/>
      <c r="AH562" s="130"/>
      <c r="AI562" s="131">
        <f t="shared" si="74"/>
        <v>19</v>
      </c>
      <c r="AJ562" s="132" t="str">
        <f t="shared" si="75"/>
        <v>XH</v>
      </c>
      <c r="AK562" s="133"/>
      <c r="AL562" s="134" t="str">
        <f t="shared" si="69"/>
        <v>XH</v>
      </c>
      <c r="AM562" s="119">
        <v>992</v>
      </c>
      <c r="AN562" s="135">
        <f t="shared" si="70"/>
        <v>0</v>
      </c>
      <c r="AO562" s="135" t="str">
        <f t="shared" si="71"/>
        <v>107</v>
      </c>
      <c r="AP562" s="135" t="str">
        <f t="shared" si="72"/>
        <v>10</v>
      </c>
      <c r="AQ562" s="135" t="str">
        <f t="shared" si="73"/>
        <v>0</v>
      </c>
      <c r="AR562" s="180"/>
      <c r="AS562" s="137">
        <v>3</v>
      </c>
      <c r="AT562" s="161"/>
      <c r="AU562" s="161"/>
      <c r="AV562" s="18"/>
      <c r="AW562" s="18"/>
      <c r="AX562" s="18"/>
      <c r="AY562" s="18"/>
      <c r="AZ562" s="18"/>
      <c r="BA562" s="18"/>
      <c r="BB562" s="18"/>
      <c r="BC562" s="18"/>
      <c r="BD562" s="18"/>
      <c r="BE562" s="18"/>
      <c r="BF562" s="18"/>
      <c r="BG562" s="18"/>
      <c r="BH562" s="18"/>
      <c r="BI562" s="18"/>
      <c r="BJ562" s="18"/>
      <c r="BK562" s="18"/>
      <c r="BL562" s="18"/>
      <c r="BM562" s="18"/>
      <c r="BN562" s="18"/>
      <c r="BO562" s="18"/>
      <c r="BP562" s="18"/>
      <c r="BQ562" s="18"/>
      <c r="BR562" s="18"/>
      <c r="BS562" s="18"/>
      <c r="BT562" s="18"/>
      <c r="BU562" s="18"/>
      <c r="BV562" s="18"/>
      <c r="BW562" s="18"/>
      <c r="BX562" s="18"/>
    </row>
    <row r="563" spans="1:76" s="6" customFormat="1" ht="23.25" customHeight="1" x14ac:dyDescent="0.25">
      <c r="A563" s="43">
        <v>4</v>
      </c>
      <c r="B563" s="44">
        <v>6</v>
      </c>
      <c r="C563" s="50" t="s">
        <v>1749</v>
      </c>
      <c r="D563" s="119">
        <f>IF(AND(AS563=AS562,AL563=AL562),IF(AL563="TN",IF(AS562=3,IF(D562&lt;'Phan phong'!$I$9,D562+1,1),IF(D562&lt;'Phan phong'!$I$10,D562+1,1)),IF(AS562=3,IF(D562&lt;'Phan phong'!$P$9,D562+1,1),IF(D562&lt;'Phan phong'!$P$10,D562+1,1))),1)</f>
        <v>27</v>
      </c>
      <c r="E563" s="120">
        <v>290561</v>
      </c>
      <c r="F563" s="121" t="s">
        <v>2031</v>
      </c>
      <c r="G563" s="122" t="s">
        <v>1310</v>
      </c>
      <c r="H563" s="123">
        <v>36953</v>
      </c>
      <c r="I563" s="124"/>
      <c r="J563" s="124"/>
      <c r="K563" s="124"/>
      <c r="L563" s="124"/>
      <c r="M563" s="124"/>
      <c r="N563" s="124"/>
      <c r="O563" s="124"/>
      <c r="P563" s="124"/>
      <c r="Q563" s="125"/>
      <c r="R563" s="126"/>
      <c r="S563" s="124"/>
      <c r="T563" s="124"/>
      <c r="U563" s="124"/>
      <c r="V563" s="124"/>
      <c r="W563" s="124"/>
      <c r="X563" s="124"/>
      <c r="Y563" s="124"/>
      <c r="Z563" s="124"/>
      <c r="AA563" s="125"/>
      <c r="AB563" s="126"/>
      <c r="AC563" s="127">
        <f t="shared" ref="AC563:AC568" si="76">SUM(I563,K563,M563,O563,Q563)</f>
        <v>0</v>
      </c>
      <c r="AD563" s="128" t="s">
        <v>5</v>
      </c>
      <c r="AE563" s="128" t="s">
        <v>272</v>
      </c>
      <c r="AF563" s="177"/>
      <c r="AG563" s="177"/>
      <c r="AH563" s="171"/>
      <c r="AI563" s="131">
        <f t="shared" si="74"/>
        <v>19</v>
      </c>
      <c r="AJ563" s="132" t="str">
        <f t="shared" si="75"/>
        <v>XH</v>
      </c>
      <c r="AK563" s="133"/>
      <c r="AL563" s="134" t="str">
        <f t="shared" si="69"/>
        <v>XH</v>
      </c>
      <c r="AM563" s="119">
        <v>899</v>
      </c>
      <c r="AN563" s="135">
        <f t="shared" si="70"/>
        <v>0</v>
      </c>
      <c r="AO563" s="135" t="str">
        <f t="shared" si="71"/>
        <v>105</v>
      </c>
      <c r="AP563" s="135" t="str">
        <f t="shared" si="72"/>
        <v>10</v>
      </c>
      <c r="AQ563" s="135" t="str">
        <f t="shared" si="73"/>
        <v>0</v>
      </c>
      <c r="AR563" s="136"/>
      <c r="AS563" s="137">
        <v>3</v>
      </c>
      <c r="AT563" s="162"/>
      <c r="AU563" s="161"/>
      <c r="AV563" s="18"/>
      <c r="AW563" s="18"/>
      <c r="AX563" s="18"/>
      <c r="AY563" s="18"/>
      <c r="AZ563" s="18"/>
      <c r="BA563" s="18"/>
      <c r="BB563" s="18"/>
      <c r="BC563" s="18"/>
      <c r="BD563" s="18"/>
      <c r="BE563" s="18"/>
      <c r="BF563" s="18"/>
      <c r="BG563" s="18"/>
      <c r="BH563" s="18"/>
      <c r="BI563" s="18"/>
      <c r="BJ563" s="18"/>
      <c r="BK563" s="18"/>
      <c r="BL563" s="18"/>
      <c r="BM563" s="18"/>
      <c r="BN563" s="18"/>
      <c r="BO563" s="18"/>
      <c r="BP563" s="18"/>
      <c r="BQ563" s="18"/>
      <c r="BR563" s="18"/>
      <c r="BS563" s="18"/>
      <c r="BT563" s="18"/>
      <c r="BU563" s="18"/>
      <c r="BV563" s="18"/>
      <c r="BW563" s="18"/>
      <c r="BX563" s="18"/>
    </row>
    <row r="564" spans="1:76" s="6" customFormat="1" ht="23.25" customHeight="1" x14ac:dyDescent="0.2">
      <c r="A564" s="42">
        <v>8</v>
      </c>
      <c r="B564" s="43">
        <v>39</v>
      </c>
      <c r="C564" s="50" t="s">
        <v>1655</v>
      </c>
      <c r="D564" s="119">
        <f>IF(AND(AS564=AS563,AL564=AL563),IF(AL564="TN",IF(AS563=3,IF(D563&lt;'Phan phong'!$I$9,D563+1,1),IF(D563&lt;'Phan phong'!$I$10,D563+1,1)),IF(AS563=3,IF(D563&lt;'Phan phong'!$P$9,D563+1,1),IF(D563&lt;'Phan phong'!$P$10,D563+1,1))),1)</f>
        <v>28</v>
      </c>
      <c r="E564" s="138">
        <v>290562</v>
      </c>
      <c r="F564" s="121" t="s">
        <v>1995</v>
      </c>
      <c r="G564" s="150" t="s">
        <v>1996</v>
      </c>
      <c r="H564" s="151" t="s">
        <v>681</v>
      </c>
      <c r="I564" s="142"/>
      <c r="J564" s="142"/>
      <c r="K564" s="124"/>
      <c r="L564" s="124"/>
      <c r="M564" s="124"/>
      <c r="N564" s="124"/>
      <c r="O564" s="124"/>
      <c r="P564" s="124"/>
      <c r="Q564" s="142"/>
      <c r="R564" s="126"/>
      <c r="S564" s="142"/>
      <c r="T564" s="142"/>
      <c r="U564" s="124"/>
      <c r="V564" s="124"/>
      <c r="W564" s="124"/>
      <c r="X564" s="124"/>
      <c r="Y564" s="124"/>
      <c r="Z564" s="124"/>
      <c r="AA564" s="142"/>
      <c r="AB564" s="126"/>
      <c r="AC564" s="127">
        <f t="shared" si="76"/>
        <v>0</v>
      </c>
      <c r="AD564" s="128" t="s">
        <v>4</v>
      </c>
      <c r="AE564" s="128" t="s">
        <v>272</v>
      </c>
      <c r="AF564" s="129"/>
      <c r="AG564" s="129"/>
      <c r="AH564" s="144" t="s">
        <v>1503</v>
      </c>
      <c r="AI564" s="131">
        <f t="shared" si="74"/>
        <v>19</v>
      </c>
      <c r="AJ564" s="132" t="str">
        <f t="shared" si="75"/>
        <v>XH</v>
      </c>
      <c r="AK564" s="133"/>
      <c r="AL564" s="134" t="str">
        <f t="shared" si="69"/>
        <v>XH</v>
      </c>
      <c r="AM564" s="119">
        <v>805</v>
      </c>
      <c r="AN564" s="135">
        <f t="shared" si="70"/>
        <v>0</v>
      </c>
      <c r="AO564" s="135" t="str">
        <f t="shared" si="71"/>
        <v>103</v>
      </c>
      <c r="AP564" s="135" t="str">
        <f t="shared" si="72"/>
        <v>10</v>
      </c>
      <c r="AQ564" s="135" t="str">
        <f t="shared" si="73"/>
        <v>0</v>
      </c>
      <c r="AR564" s="160"/>
      <c r="AS564" s="137">
        <v>3</v>
      </c>
      <c r="AT564" s="137"/>
      <c r="AU564" s="145"/>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row>
    <row r="565" spans="1:76" s="6" customFormat="1" ht="23.25" customHeight="1" x14ac:dyDescent="0.25">
      <c r="A565" s="43">
        <v>4</v>
      </c>
      <c r="B565" s="43">
        <v>35</v>
      </c>
      <c r="C565" s="15" t="s">
        <v>1234</v>
      </c>
      <c r="D565" s="119">
        <f>IF(AND(AS565=AS564,AL565=AL564),IF(AL565="TN",IF(AS564=3,IF(D564&lt;'Phan phong'!$I$9,D564+1,1),IF(D564&lt;'Phan phong'!$I$10,D564+1,1)),IF(AS564=3,IF(D564&lt;'Phan phong'!$P$9,D564+1,1),IF(D564&lt;'Phan phong'!$P$10,D564+1,1))),1)</f>
        <v>29</v>
      </c>
      <c r="E565" s="120">
        <v>290563</v>
      </c>
      <c r="F565" s="121" t="s">
        <v>409</v>
      </c>
      <c r="G565" s="150" t="s">
        <v>494</v>
      </c>
      <c r="H565" s="163" t="s">
        <v>744</v>
      </c>
      <c r="I565" s="142"/>
      <c r="J565" s="142"/>
      <c r="K565" s="124"/>
      <c r="L565" s="124"/>
      <c r="M565" s="124"/>
      <c r="N565" s="124"/>
      <c r="O565" s="124"/>
      <c r="P565" s="124"/>
      <c r="Q565" s="142"/>
      <c r="R565" s="152"/>
      <c r="S565" s="142"/>
      <c r="T565" s="142"/>
      <c r="U565" s="124"/>
      <c r="V565" s="124"/>
      <c r="W565" s="124"/>
      <c r="X565" s="124"/>
      <c r="Y565" s="124"/>
      <c r="Z565" s="124"/>
      <c r="AA565" s="142"/>
      <c r="AB565" s="152"/>
      <c r="AC565" s="127">
        <f t="shared" si="76"/>
        <v>0</v>
      </c>
      <c r="AD565" s="143" t="s">
        <v>14</v>
      </c>
      <c r="AE565" s="143" t="s">
        <v>165</v>
      </c>
      <c r="AF565" s="129"/>
      <c r="AG565" s="129"/>
      <c r="AH565" s="144"/>
      <c r="AI565" s="131">
        <f t="shared" si="74"/>
        <v>19</v>
      </c>
      <c r="AJ565" s="132" t="str">
        <f t="shared" si="75"/>
        <v>XH</v>
      </c>
      <c r="AK565" s="154"/>
      <c r="AL565" s="134" t="str">
        <f t="shared" si="69"/>
        <v>XH</v>
      </c>
      <c r="AM565" s="119">
        <v>128</v>
      </c>
      <c r="AN565" s="135">
        <f t="shared" si="70"/>
        <v>1</v>
      </c>
      <c r="AO565" s="135" t="str">
        <f t="shared" si="71"/>
        <v>114</v>
      </c>
      <c r="AP565" s="135" t="str">
        <f t="shared" si="72"/>
        <v>11</v>
      </c>
      <c r="AQ565" s="135" t="str">
        <f t="shared" si="73"/>
        <v>1</v>
      </c>
      <c r="AR565" s="155"/>
      <c r="AS565" s="137">
        <v>3</v>
      </c>
      <c r="AT565" s="156"/>
      <c r="AU565" s="145"/>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row>
    <row r="566" spans="1:76" s="6" customFormat="1" ht="23.25" customHeight="1" x14ac:dyDescent="0.25">
      <c r="A566" s="43">
        <v>7</v>
      </c>
      <c r="B566" s="43">
        <v>33</v>
      </c>
      <c r="C566" s="15" t="s">
        <v>1235</v>
      </c>
      <c r="D566" s="119">
        <f>IF(AND(AS566=AS565,AL566=AL565),IF(AL566="TN",IF(AS565=3,IF(D565&lt;'Phan phong'!$I$9,D565+1,1),IF(D565&lt;'Phan phong'!$I$10,D565+1,1)),IF(AS565=3,IF(D565&lt;'Phan phong'!$P$9,D565+1,1),IF(D565&lt;'Phan phong'!$P$10,D565+1,1))),1)</f>
        <v>1</v>
      </c>
      <c r="E566" s="138">
        <v>290564</v>
      </c>
      <c r="F566" s="121" t="s">
        <v>404</v>
      </c>
      <c r="G566" s="150" t="s">
        <v>494</v>
      </c>
      <c r="H566" s="163" t="s">
        <v>890</v>
      </c>
      <c r="I566" s="142"/>
      <c r="J566" s="142"/>
      <c r="K566" s="124"/>
      <c r="L566" s="124"/>
      <c r="M566" s="124"/>
      <c r="N566" s="124"/>
      <c r="O566" s="124"/>
      <c r="P566" s="124"/>
      <c r="Q566" s="142"/>
      <c r="R566" s="152"/>
      <c r="S566" s="142"/>
      <c r="T566" s="142"/>
      <c r="U566" s="124"/>
      <c r="V566" s="124"/>
      <c r="W566" s="124"/>
      <c r="X566" s="124"/>
      <c r="Y566" s="124"/>
      <c r="Z566" s="124"/>
      <c r="AA566" s="142"/>
      <c r="AB566" s="152"/>
      <c r="AC566" s="127">
        <f t="shared" si="76"/>
        <v>0</v>
      </c>
      <c r="AD566" s="143" t="s">
        <v>12</v>
      </c>
      <c r="AE566" s="143" t="s">
        <v>168</v>
      </c>
      <c r="AF566" s="129"/>
      <c r="AG566" s="129"/>
      <c r="AH566" s="144"/>
      <c r="AI566" s="131">
        <f t="shared" si="74"/>
        <v>20</v>
      </c>
      <c r="AJ566" s="132" t="str">
        <f t="shared" si="75"/>
        <v>XH</v>
      </c>
      <c r="AK566" s="154"/>
      <c r="AL566" s="134" t="str">
        <f t="shared" si="69"/>
        <v>XH</v>
      </c>
      <c r="AM566" s="119">
        <v>175</v>
      </c>
      <c r="AN566" s="135">
        <f t="shared" si="70"/>
        <v>1</v>
      </c>
      <c r="AO566" s="135" t="str">
        <f t="shared" si="71"/>
        <v>115</v>
      </c>
      <c r="AP566" s="135" t="str">
        <f t="shared" si="72"/>
        <v>11</v>
      </c>
      <c r="AQ566" s="135" t="str">
        <f t="shared" si="73"/>
        <v>1</v>
      </c>
      <c r="AR566" s="155"/>
      <c r="AS566" s="137">
        <v>3</v>
      </c>
      <c r="AT566" s="156"/>
      <c r="AU566" s="145"/>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row>
    <row r="567" spans="1:76" s="6" customFormat="1" ht="23.25" customHeight="1" x14ac:dyDescent="0.25">
      <c r="A567" s="43">
        <v>26</v>
      </c>
      <c r="B567" s="44">
        <v>19</v>
      </c>
      <c r="C567" s="50" t="s">
        <v>1697</v>
      </c>
      <c r="D567" s="119">
        <f>IF(AND(AS567=AS566,AL567=AL566),IF(AL567="TN",IF(AS566=3,IF(D566&lt;'Phan phong'!$I$9,D566+1,1),IF(D566&lt;'Phan phong'!$I$10,D566+1,1)),IF(AS566=3,IF(D566&lt;'Phan phong'!$P$9,D566+1,1),IF(D566&lt;'Phan phong'!$P$10,D566+1,1))),1)</f>
        <v>2</v>
      </c>
      <c r="E567" s="120">
        <v>290565</v>
      </c>
      <c r="F567" s="121" t="s">
        <v>432</v>
      </c>
      <c r="G567" s="122" t="s">
        <v>494</v>
      </c>
      <c r="H567" s="174">
        <v>36938</v>
      </c>
      <c r="I567" s="175"/>
      <c r="J567" s="175"/>
      <c r="K567" s="175"/>
      <c r="L567" s="175"/>
      <c r="M567" s="175"/>
      <c r="N567" s="175"/>
      <c r="O567" s="175"/>
      <c r="P567" s="175"/>
      <c r="Q567" s="176"/>
      <c r="R567" s="126"/>
      <c r="S567" s="175"/>
      <c r="T567" s="175"/>
      <c r="U567" s="175"/>
      <c r="V567" s="175"/>
      <c r="W567" s="175"/>
      <c r="X567" s="175"/>
      <c r="Y567" s="175"/>
      <c r="Z567" s="175"/>
      <c r="AA567" s="176"/>
      <c r="AB567" s="126"/>
      <c r="AC567" s="127">
        <f t="shared" si="76"/>
        <v>0</v>
      </c>
      <c r="AD567" s="128" t="s">
        <v>6</v>
      </c>
      <c r="AE567" s="128" t="s">
        <v>272</v>
      </c>
      <c r="AF567" s="177"/>
      <c r="AG567" s="177"/>
      <c r="AH567" s="165"/>
      <c r="AI567" s="131">
        <f t="shared" si="74"/>
        <v>20</v>
      </c>
      <c r="AJ567" s="132" t="str">
        <f t="shared" si="75"/>
        <v>XH</v>
      </c>
      <c r="AK567" s="133"/>
      <c r="AL567" s="134" t="str">
        <f t="shared" si="69"/>
        <v>XH</v>
      </c>
      <c r="AM567" s="119">
        <v>847</v>
      </c>
      <c r="AN567" s="135">
        <f t="shared" si="70"/>
        <v>0</v>
      </c>
      <c r="AO567" s="135" t="str">
        <f t="shared" si="71"/>
        <v>104</v>
      </c>
      <c r="AP567" s="135" t="str">
        <f t="shared" si="72"/>
        <v>10</v>
      </c>
      <c r="AQ567" s="135" t="str">
        <f t="shared" si="73"/>
        <v>0</v>
      </c>
      <c r="AR567" s="136"/>
      <c r="AS567" s="137">
        <v>3</v>
      </c>
      <c r="AT567" s="162"/>
      <c r="AU567" s="161"/>
      <c r="AV567" s="18"/>
      <c r="AW567" s="18"/>
      <c r="AX567" s="18"/>
      <c r="AY567" s="18"/>
      <c r="AZ567" s="18"/>
      <c r="BA567" s="18"/>
      <c r="BB567" s="18"/>
      <c r="BC567" s="18"/>
      <c r="BD567" s="18"/>
      <c r="BE567" s="18"/>
      <c r="BF567" s="18"/>
      <c r="BG567" s="18"/>
      <c r="BH567" s="18"/>
      <c r="BI567" s="18"/>
      <c r="BJ567" s="18"/>
      <c r="BK567" s="18"/>
      <c r="BL567" s="18"/>
      <c r="BM567" s="18"/>
      <c r="BN567" s="18"/>
      <c r="BO567" s="18"/>
      <c r="BP567" s="18"/>
      <c r="BQ567" s="18"/>
      <c r="BR567" s="18"/>
      <c r="BS567" s="18"/>
      <c r="BT567" s="18"/>
      <c r="BU567" s="18"/>
      <c r="BV567" s="18"/>
      <c r="BW567" s="18"/>
      <c r="BX567" s="18"/>
    </row>
    <row r="568" spans="1:76" s="6" customFormat="1" ht="23.25" customHeight="1" x14ac:dyDescent="0.2">
      <c r="A568" s="43">
        <v>4</v>
      </c>
      <c r="B568" s="43">
        <v>20</v>
      </c>
      <c r="C568" s="15" t="s">
        <v>1211</v>
      </c>
      <c r="D568" s="119">
        <f>IF(AND(AS568=AS567,AL568=AL567),IF(AL568="TN",IF(AS567=3,IF(D567&lt;'Phan phong'!$I$9,D567+1,1),IF(D567&lt;'Phan phong'!$I$10,D567+1,1)),IF(AS567=3,IF(D567&lt;'Phan phong'!$P$9,D567+1,1),IF(D567&lt;'Phan phong'!$P$10,D567+1,1))),1)</f>
        <v>3</v>
      </c>
      <c r="E568" s="138">
        <v>290566</v>
      </c>
      <c r="F568" s="121" t="s">
        <v>432</v>
      </c>
      <c r="G568" s="150" t="s">
        <v>494</v>
      </c>
      <c r="H568" s="163" t="s">
        <v>761</v>
      </c>
      <c r="I568" s="142"/>
      <c r="J568" s="142"/>
      <c r="K568" s="124"/>
      <c r="L568" s="124"/>
      <c r="M568" s="124"/>
      <c r="N568" s="124"/>
      <c r="O568" s="124"/>
      <c r="P568" s="124"/>
      <c r="Q568" s="142"/>
      <c r="R568" s="126"/>
      <c r="S568" s="142"/>
      <c r="T568" s="142"/>
      <c r="U568" s="124"/>
      <c r="V568" s="124"/>
      <c r="W568" s="124"/>
      <c r="X568" s="124"/>
      <c r="Y568" s="124"/>
      <c r="Z568" s="124"/>
      <c r="AA568" s="142"/>
      <c r="AB568" s="126"/>
      <c r="AC568" s="127">
        <f t="shared" si="76"/>
        <v>0</v>
      </c>
      <c r="AD568" s="143" t="s">
        <v>11</v>
      </c>
      <c r="AE568" s="143" t="s">
        <v>165</v>
      </c>
      <c r="AF568" s="129"/>
      <c r="AG568" s="129"/>
      <c r="AH568" s="164"/>
      <c r="AI568" s="131">
        <f t="shared" si="74"/>
        <v>20</v>
      </c>
      <c r="AJ568" s="132" t="str">
        <f t="shared" si="75"/>
        <v>XH</v>
      </c>
      <c r="AK568" s="133"/>
      <c r="AL568" s="134" t="str">
        <f t="shared" si="69"/>
        <v>XH</v>
      </c>
      <c r="AM568" s="119">
        <v>44</v>
      </c>
      <c r="AN568" s="135">
        <f t="shared" si="70"/>
        <v>1</v>
      </c>
      <c r="AO568" s="135" t="str">
        <f t="shared" si="71"/>
        <v>112</v>
      </c>
      <c r="AP568" s="135" t="str">
        <f t="shared" si="72"/>
        <v>11</v>
      </c>
      <c r="AQ568" s="135" t="str">
        <f t="shared" si="73"/>
        <v>1</v>
      </c>
      <c r="AR568" s="146"/>
      <c r="AS568" s="137">
        <v>3</v>
      </c>
      <c r="AT568" s="170"/>
      <c r="AU568" s="162"/>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row>
    <row r="569" spans="1:76" s="6" customFormat="1" ht="23.25" customHeight="1" x14ac:dyDescent="0.25">
      <c r="A569" s="43">
        <v>10</v>
      </c>
      <c r="B569" s="44">
        <v>12</v>
      </c>
      <c r="C569" s="50" t="s">
        <v>1773</v>
      </c>
      <c r="D569" s="119">
        <f>IF(AND(AS569=AS568,AL569=AL568),IF(AL569="TN",IF(AS568=3,IF(D568&lt;'Phan phong'!$I$9,D568+1,1),IF(D568&lt;'Phan phong'!$I$10,D568+1,1)),IF(AS568=3,IF(D568&lt;'Phan phong'!$P$9,D568+1,1),IF(D568&lt;'Phan phong'!$P$10,D568+1,1))),1)</f>
        <v>4</v>
      </c>
      <c r="E569" s="120">
        <v>290567</v>
      </c>
      <c r="F569" s="121" t="s">
        <v>631</v>
      </c>
      <c r="G569" s="122" t="s">
        <v>494</v>
      </c>
      <c r="H569" s="123">
        <v>37226</v>
      </c>
      <c r="I569" s="124"/>
      <c r="J569" s="124"/>
      <c r="K569" s="124"/>
      <c r="L569" s="124"/>
      <c r="M569" s="124"/>
      <c r="N569" s="124"/>
      <c r="O569" s="124"/>
      <c r="P569" s="124"/>
      <c r="Q569" s="125"/>
      <c r="R569" s="126"/>
      <c r="S569" s="124"/>
      <c r="T569" s="124"/>
      <c r="U569" s="124"/>
      <c r="V569" s="124"/>
      <c r="W569" s="124"/>
      <c r="X569" s="124"/>
      <c r="Y569" s="124"/>
      <c r="Z569" s="124"/>
      <c r="AA569" s="125"/>
      <c r="AB569" s="126"/>
      <c r="AC569" s="127">
        <f>SUM(I569,K569,M569,O569)</f>
        <v>0</v>
      </c>
      <c r="AD569" s="128" t="s">
        <v>5</v>
      </c>
      <c r="AE569" s="128" t="s">
        <v>272</v>
      </c>
      <c r="AF569" s="129"/>
      <c r="AG569" s="129"/>
      <c r="AH569" s="130"/>
      <c r="AI569" s="131">
        <f t="shared" si="74"/>
        <v>20</v>
      </c>
      <c r="AJ569" s="132" t="str">
        <f t="shared" si="75"/>
        <v>XH</v>
      </c>
      <c r="AK569" s="133"/>
      <c r="AL569" s="134" t="str">
        <f t="shared" si="69"/>
        <v>XH</v>
      </c>
      <c r="AM569" s="119">
        <v>923</v>
      </c>
      <c r="AN569" s="135">
        <f t="shared" si="70"/>
        <v>0</v>
      </c>
      <c r="AO569" s="135" t="str">
        <f t="shared" si="71"/>
        <v>105</v>
      </c>
      <c r="AP569" s="135" t="str">
        <f t="shared" si="72"/>
        <v>10</v>
      </c>
      <c r="AQ569" s="135" t="str">
        <f t="shared" si="73"/>
        <v>0</v>
      </c>
      <c r="AR569" s="136"/>
      <c r="AS569" s="137">
        <v>3</v>
      </c>
      <c r="AT569" s="137"/>
      <c r="AU569" s="161"/>
      <c r="AV569" s="18"/>
      <c r="AW569" s="18"/>
      <c r="AX569" s="18"/>
      <c r="AY569" s="18"/>
      <c r="AZ569" s="18"/>
      <c r="BA569" s="18"/>
      <c r="BB569" s="18"/>
      <c r="BC569" s="18"/>
      <c r="BD569" s="18"/>
      <c r="BE569" s="18"/>
      <c r="BF569" s="18"/>
      <c r="BG569" s="18"/>
      <c r="BH569" s="18"/>
      <c r="BI569" s="18"/>
      <c r="BJ569" s="18"/>
      <c r="BK569" s="18"/>
      <c r="BL569" s="18"/>
      <c r="BM569" s="18"/>
      <c r="BN569" s="18"/>
      <c r="BO569" s="18"/>
      <c r="BP569" s="18"/>
      <c r="BQ569" s="18"/>
      <c r="BR569" s="18"/>
      <c r="BS569" s="18"/>
      <c r="BT569" s="18"/>
      <c r="BU569" s="18"/>
      <c r="BV569" s="18"/>
      <c r="BW569" s="18"/>
      <c r="BX569" s="18"/>
    </row>
    <row r="570" spans="1:76" s="6" customFormat="1" ht="23.25" customHeight="1" x14ac:dyDescent="0.25">
      <c r="A570" s="43">
        <v>22</v>
      </c>
      <c r="B570" s="44">
        <v>20</v>
      </c>
      <c r="C570" s="51"/>
      <c r="D570" s="119">
        <f>IF(AND(AS570=AS569,AL570=AL569),IF(AL570="TN",IF(AS569=3,IF(D569&lt;'Phan phong'!$I$9,D569+1,1),IF(D569&lt;'Phan phong'!$I$10,D569+1,1)),IF(AS569=3,IF(D569&lt;'Phan phong'!$P$9,D569+1,1),IF(D569&lt;'Phan phong'!$P$10,D569+1,1))),1)</f>
        <v>5</v>
      </c>
      <c r="E570" s="138">
        <v>290568</v>
      </c>
      <c r="F570" s="121" t="s">
        <v>522</v>
      </c>
      <c r="G570" s="122" t="s">
        <v>494</v>
      </c>
      <c r="H570" s="123">
        <v>37066</v>
      </c>
      <c r="I570" s="124"/>
      <c r="J570" s="124"/>
      <c r="K570" s="124"/>
      <c r="L570" s="124"/>
      <c r="M570" s="124"/>
      <c r="N570" s="124"/>
      <c r="O570" s="124"/>
      <c r="P570" s="124"/>
      <c r="Q570" s="125"/>
      <c r="R570" s="126"/>
      <c r="S570" s="124"/>
      <c r="T570" s="124"/>
      <c r="U570" s="124"/>
      <c r="V570" s="124"/>
      <c r="W570" s="124"/>
      <c r="X570" s="124"/>
      <c r="Y570" s="124"/>
      <c r="Z570" s="124"/>
      <c r="AA570" s="125"/>
      <c r="AB570" s="126"/>
      <c r="AC570" s="127">
        <f>SUM(I570,K570,M570,O570)</f>
        <v>0</v>
      </c>
      <c r="AD570" s="128" t="s">
        <v>7</v>
      </c>
      <c r="AE570" s="173" t="s">
        <v>272</v>
      </c>
      <c r="AF570" s="129"/>
      <c r="AG570" s="129"/>
      <c r="AH570" s="130"/>
      <c r="AI570" s="131">
        <f t="shared" si="74"/>
        <v>20</v>
      </c>
      <c r="AJ570" s="132" t="str">
        <f t="shared" si="75"/>
        <v>XH</v>
      </c>
      <c r="AK570" s="133"/>
      <c r="AL570" s="134" t="str">
        <f t="shared" si="69"/>
        <v>XH</v>
      </c>
      <c r="AM570" s="119">
        <v>980</v>
      </c>
      <c r="AN570" s="135">
        <f t="shared" si="70"/>
        <v>0</v>
      </c>
      <c r="AO570" s="135" t="str">
        <f t="shared" si="71"/>
        <v>106</v>
      </c>
      <c r="AP570" s="135" t="str">
        <f t="shared" si="72"/>
        <v>10</v>
      </c>
      <c r="AQ570" s="135" t="str">
        <f t="shared" si="73"/>
        <v>0</v>
      </c>
      <c r="AR570" s="136"/>
      <c r="AS570" s="137">
        <v>3</v>
      </c>
      <c r="AT570" s="137"/>
      <c r="AU570" s="161"/>
      <c r="AV570" s="18"/>
      <c r="AW570" s="18"/>
      <c r="AX570" s="18"/>
      <c r="AY570" s="18"/>
      <c r="AZ570" s="18"/>
      <c r="BA570" s="18"/>
      <c r="BB570" s="18"/>
      <c r="BC570" s="18"/>
      <c r="BD570" s="18"/>
      <c r="BE570" s="18"/>
      <c r="BF570" s="18"/>
      <c r="BG570" s="18"/>
      <c r="BH570" s="18"/>
      <c r="BI570" s="18"/>
      <c r="BJ570" s="18"/>
      <c r="BK570" s="18"/>
      <c r="BL570" s="18"/>
      <c r="BM570" s="18"/>
      <c r="BN570" s="18"/>
      <c r="BO570" s="18"/>
      <c r="BP570" s="18"/>
      <c r="BQ570" s="18"/>
      <c r="BR570" s="18"/>
      <c r="BS570" s="18"/>
      <c r="BT570" s="18"/>
      <c r="BU570" s="18"/>
      <c r="BV570" s="18"/>
      <c r="BW570" s="18"/>
      <c r="BX570" s="18"/>
    </row>
    <row r="571" spans="1:76" s="6" customFormat="1" ht="23.25" customHeight="1" x14ac:dyDescent="0.25">
      <c r="A571" s="43">
        <v>41</v>
      </c>
      <c r="B571" s="43">
        <v>32</v>
      </c>
      <c r="C571" s="15" t="s">
        <v>990</v>
      </c>
      <c r="D571" s="119">
        <f>IF(AND(AS571=AS570,AL571=AL570),IF(AL571="TN",IF(AS570=3,IF(D570&lt;'Phan phong'!$I$9,D570+1,1),IF(D570&lt;'Phan phong'!$I$10,D570+1,1)),IF(AS570=3,IF(D570&lt;'Phan phong'!$P$9,D570+1,1),IF(D570&lt;'Phan phong'!$P$10,D570+1,1))),1)</f>
        <v>6</v>
      </c>
      <c r="E571" s="120">
        <v>290569</v>
      </c>
      <c r="F571" s="121" t="s">
        <v>346</v>
      </c>
      <c r="G571" s="150" t="s">
        <v>444</v>
      </c>
      <c r="H571" s="163" t="s">
        <v>744</v>
      </c>
      <c r="I571" s="166"/>
      <c r="J571" s="166"/>
      <c r="K571" s="167"/>
      <c r="L571" s="167"/>
      <c r="M571" s="167"/>
      <c r="N571" s="167"/>
      <c r="O571" s="167"/>
      <c r="P571" s="167"/>
      <c r="Q571" s="166"/>
      <c r="R571" s="152"/>
      <c r="S571" s="166"/>
      <c r="T571" s="166"/>
      <c r="U571" s="167"/>
      <c r="V571" s="167"/>
      <c r="W571" s="167"/>
      <c r="X571" s="167"/>
      <c r="Y571" s="167"/>
      <c r="Z571" s="167"/>
      <c r="AA571" s="166"/>
      <c r="AB571" s="152"/>
      <c r="AC571" s="127">
        <f>SUM(I571,K571,M571,O571,Q571)</f>
        <v>0</v>
      </c>
      <c r="AD571" s="143" t="s">
        <v>10</v>
      </c>
      <c r="AE571" s="143" t="s">
        <v>168</v>
      </c>
      <c r="AF571" s="129"/>
      <c r="AG571" s="129"/>
      <c r="AH571" s="164"/>
      <c r="AI571" s="131">
        <f t="shared" si="74"/>
        <v>20</v>
      </c>
      <c r="AJ571" s="132" t="str">
        <f t="shared" si="75"/>
        <v>XH</v>
      </c>
      <c r="AK571" s="133"/>
      <c r="AL571" s="134" t="str">
        <f t="shared" si="69"/>
        <v>XH</v>
      </c>
      <c r="AM571" s="119">
        <v>5</v>
      </c>
      <c r="AN571" s="135">
        <f t="shared" si="70"/>
        <v>1</v>
      </c>
      <c r="AO571" s="135" t="str">
        <f t="shared" si="71"/>
        <v>111</v>
      </c>
      <c r="AP571" s="135" t="str">
        <f t="shared" si="72"/>
        <v>11</v>
      </c>
      <c r="AQ571" s="135" t="str">
        <f t="shared" si="73"/>
        <v>1</v>
      </c>
      <c r="AR571" s="136"/>
      <c r="AS571" s="137">
        <v>3</v>
      </c>
      <c r="AT571" s="161"/>
      <c r="AU571" s="137"/>
    </row>
    <row r="572" spans="1:76" s="6" customFormat="1" ht="23.25" customHeight="1" x14ac:dyDescent="0.25">
      <c r="A572" s="43">
        <v>23</v>
      </c>
      <c r="B572" s="44">
        <v>14</v>
      </c>
      <c r="C572" s="50" t="s">
        <v>1865</v>
      </c>
      <c r="D572" s="119">
        <f>IF(AND(AS572=AS571,AL572=AL571),IF(AL572="TN",IF(AS571=3,IF(D571&lt;'Phan phong'!$I$9,D571+1,1),IF(D571&lt;'Phan phong'!$I$10,D571+1,1)),IF(AS571=3,IF(D571&lt;'Phan phong'!$P$9,D571+1,1),IF(D571&lt;'Phan phong'!$P$10,D571+1,1))),1)</f>
        <v>7</v>
      </c>
      <c r="E572" s="138">
        <v>290570</v>
      </c>
      <c r="F572" s="121" t="s">
        <v>409</v>
      </c>
      <c r="G572" s="122" t="s">
        <v>1326</v>
      </c>
      <c r="H572" s="123">
        <v>37155</v>
      </c>
      <c r="I572" s="168"/>
      <c r="J572" s="168"/>
      <c r="K572" s="124"/>
      <c r="L572" s="124"/>
      <c r="M572" s="124"/>
      <c r="N572" s="124"/>
      <c r="O572" s="124"/>
      <c r="P572" s="124"/>
      <c r="Q572" s="125"/>
      <c r="R572" s="126"/>
      <c r="S572" s="168"/>
      <c r="T572" s="168"/>
      <c r="U572" s="124"/>
      <c r="V572" s="124"/>
      <c r="W572" s="124"/>
      <c r="X572" s="124"/>
      <c r="Y572" s="124"/>
      <c r="Z572" s="124"/>
      <c r="AA572" s="125"/>
      <c r="AB572" s="126"/>
      <c r="AC572" s="127">
        <f>SUM(I572,K572,M572,O572)</f>
        <v>0</v>
      </c>
      <c r="AD572" s="128" t="s">
        <v>8</v>
      </c>
      <c r="AE572" s="128" t="s">
        <v>272</v>
      </c>
      <c r="AF572" s="129"/>
      <c r="AG572" s="129"/>
      <c r="AH572" s="130"/>
      <c r="AI572" s="131">
        <f t="shared" si="74"/>
        <v>20</v>
      </c>
      <c r="AJ572" s="132" t="str">
        <f t="shared" si="75"/>
        <v>XH</v>
      </c>
      <c r="AK572" s="133"/>
      <c r="AL572" s="134" t="str">
        <f t="shared" si="69"/>
        <v>XH</v>
      </c>
      <c r="AM572" s="119">
        <v>1019</v>
      </c>
      <c r="AN572" s="135">
        <f t="shared" si="70"/>
        <v>0</v>
      </c>
      <c r="AO572" s="135" t="str">
        <f t="shared" si="71"/>
        <v>107</v>
      </c>
      <c r="AP572" s="135" t="str">
        <f t="shared" si="72"/>
        <v>10</v>
      </c>
      <c r="AQ572" s="135" t="str">
        <f t="shared" si="73"/>
        <v>0</v>
      </c>
      <c r="AR572" s="136"/>
      <c r="AS572" s="137">
        <v>3</v>
      </c>
      <c r="AT572" s="137"/>
      <c r="AU572" s="161"/>
      <c r="AV572" s="18"/>
      <c r="AW572" s="18"/>
      <c r="AX572" s="18"/>
      <c r="AY572" s="18"/>
      <c r="AZ572" s="18"/>
      <c r="BA572" s="18"/>
      <c r="BB572" s="18"/>
      <c r="BC572" s="18"/>
      <c r="BD572" s="18"/>
      <c r="BE572" s="18"/>
      <c r="BF572" s="18"/>
      <c r="BG572" s="18"/>
      <c r="BH572" s="18"/>
      <c r="BI572" s="18"/>
      <c r="BJ572" s="18"/>
      <c r="BK572" s="18"/>
      <c r="BL572" s="18"/>
      <c r="BM572" s="18"/>
      <c r="BN572" s="18"/>
      <c r="BO572" s="18"/>
      <c r="BP572" s="18"/>
      <c r="BQ572" s="18"/>
      <c r="BR572" s="18"/>
      <c r="BS572" s="18"/>
      <c r="BT572" s="18"/>
      <c r="BU572" s="18"/>
      <c r="BV572" s="18"/>
      <c r="BW572" s="18"/>
      <c r="BX572" s="18"/>
    </row>
    <row r="573" spans="1:76" s="6" customFormat="1" ht="23.25" customHeight="1" x14ac:dyDescent="0.25">
      <c r="A573" s="43">
        <v>35</v>
      </c>
      <c r="B573" s="43">
        <v>35</v>
      </c>
      <c r="C573" s="15" t="s">
        <v>1258</v>
      </c>
      <c r="D573" s="119">
        <f>IF(AND(AS573=AS572,AL573=AL572),IF(AL573="TN",IF(AS572=3,IF(D572&lt;'Phan phong'!$I$9,D572+1,1),IF(D572&lt;'Phan phong'!$I$10,D572+1,1)),IF(AS572=3,IF(D572&lt;'Phan phong'!$P$9,D572+1,1),IF(D572&lt;'Phan phong'!$P$10,D572+1,1))),1)</f>
        <v>8</v>
      </c>
      <c r="E573" s="120">
        <v>290571</v>
      </c>
      <c r="F573" s="121" t="s">
        <v>653</v>
      </c>
      <c r="G573" s="150" t="s">
        <v>454</v>
      </c>
      <c r="H573" s="163" t="s">
        <v>898</v>
      </c>
      <c r="I573" s="142"/>
      <c r="J573" s="142"/>
      <c r="K573" s="124"/>
      <c r="L573" s="124"/>
      <c r="M573" s="124"/>
      <c r="N573" s="124"/>
      <c r="O573" s="124"/>
      <c r="P573" s="124"/>
      <c r="Q573" s="142"/>
      <c r="R573" s="152"/>
      <c r="S573" s="142"/>
      <c r="T573" s="142"/>
      <c r="U573" s="124"/>
      <c r="V573" s="124"/>
      <c r="W573" s="124"/>
      <c r="X573" s="124"/>
      <c r="Y573" s="124"/>
      <c r="Z573" s="124"/>
      <c r="AA573" s="142"/>
      <c r="AB573" s="152"/>
      <c r="AC573" s="127">
        <f>SUM(I573,K573,M573,O573,Q573)</f>
        <v>0</v>
      </c>
      <c r="AD573" s="143" t="s">
        <v>17</v>
      </c>
      <c r="AE573" s="143" t="s">
        <v>273</v>
      </c>
      <c r="AF573" s="129"/>
      <c r="AG573" s="129"/>
      <c r="AH573" s="144"/>
      <c r="AI573" s="131">
        <f t="shared" si="74"/>
        <v>20</v>
      </c>
      <c r="AJ573" s="132" t="str">
        <f t="shared" si="75"/>
        <v>XH</v>
      </c>
      <c r="AK573" s="133"/>
      <c r="AL573" s="134" t="str">
        <f t="shared" si="69"/>
        <v>XH</v>
      </c>
      <c r="AM573" s="119">
        <v>300</v>
      </c>
      <c r="AN573" s="135">
        <f t="shared" si="70"/>
        <v>1</v>
      </c>
      <c r="AO573" s="135" t="str">
        <f t="shared" si="71"/>
        <v>118</v>
      </c>
      <c r="AP573" s="135" t="str">
        <f t="shared" si="72"/>
        <v>11</v>
      </c>
      <c r="AQ573" s="135" t="str">
        <f t="shared" si="73"/>
        <v>1</v>
      </c>
      <c r="AR573" s="136"/>
      <c r="AS573" s="137">
        <v>3</v>
      </c>
      <c r="AT573" s="161"/>
      <c r="AU573" s="137"/>
    </row>
    <row r="574" spans="1:76" s="6" customFormat="1" ht="23.25" customHeight="1" x14ac:dyDescent="0.25">
      <c r="A574" s="43">
        <v>7</v>
      </c>
      <c r="B574" s="44">
        <v>10</v>
      </c>
      <c r="C574" s="50" t="s">
        <v>1725</v>
      </c>
      <c r="D574" s="119">
        <f>IF(AND(AS574=AS573,AL574=AL573),IF(AL574="TN",IF(AS573=3,IF(D573&lt;'Phan phong'!$I$9,D573+1,1),IF(D573&lt;'Phan phong'!$I$10,D573+1,1)),IF(AS573=3,IF(D573&lt;'Phan phong'!$P$9,D573+1,1),IF(D573&lt;'Phan phong'!$P$10,D573+1,1))),1)</f>
        <v>9</v>
      </c>
      <c r="E574" s="138">
        <v>290572</v>
      </c>
      <c r="F574" s="121" t="s">
        <v>324</v>
      </c>
      <c r="G574" s="122" t="s">
        <v>418</v>
      </c>
      <c r="H574" s="123">
        <v>36932</v>
      </c>
      <c r="I574" s="124"/>
      <c r="J574" s="124"/>
      <c r="K574" s="124"/>
      <c r="L574" s="124"/>
      <c r="M574" s="124"/>
      <c r="N574" s="124"/>
      <c r="O574" s="124"/>
      <c r="P574" s="124"/>
      <c r="Q574" s="125"/>
      <c r="R574" s="126"/>
      <c r="S574" s="124"/>
      <c r="T574" s="124"/>
      <c r="U574" s="124"/>
      <c r="V574" s="124"/>
      <c r="W574" s="124"/>
      <c r="X574" s="124"/>
      <c r="Y574" s="124"/>
      <c r="Z574" s="124"/>
      <c r="AA574" s="125"/>
      <c r="AB574" s="126"/>
      <c r="AC574" s="127">
        <f>SUM(I574,K574,M574,O574,Q574)</f>
        <v>0</v>
      </c>
      <c r="AD574" s="128" t="s">
        <v>6</v>
      </c>
      <c r="AE574" s="128" t="s">
        <v>272</v>
      </c>
      <c r="AF574" s="177"/>
      <c r="AG574" s="177"/>
      <c r="AH574" s="171"/>
      <c r="AI574" s="131">
        <f t="shared" si="74"/>
        <v>20</v>
      </c>
      <c r="AJ574" s="132" t="str">
        <f t="shared" si="75"/>
        <v>XH</v>
      </c>
      <c r="AK574" s="133"/>
      <c r="AL574" s="134" t="str">
        <f t="shared" si="69"/>
        <v>XH</v>
      </c>
      <c r="AM574" s="119">
        <v>875</v>
      </c>
      <c r="AN574" s="135">
        <f t="shared" si="70"/>
        <v>0</v>
      </c>
      <c r="AO574" s="135" t="str">
        <f t="shared" si="71"/>
        <v>104</v>
      </c>
      <c r="AP574" s="135" t="str">
        <f t="shared" si="72"/>
        <v>10</v>
      </c>
      <c r="AQ574" s="135" t="str">
        <f t="shared" si="73"/>
        <v>0</v>
      </c>
      <c r="AR574" s="136"/>
      <c r="AS574" s="137">
        <v>3</v>
      </c>
      <c r="AT574" s="137"/>
      <c r="AU574" s="161"/>
      <c r="AV574" s="18"/>
      <c r="AW574" s="18"/>
      <c r="AX574" s="18"/>
      <c r="AY574" s="18"/>
      <c r="AZ574" s="18"/>
      <c r="BA574" s="18"/>
      <c r="BB574" s="18"/>
      <c r="BC574" s="18"/>
      <c r="BD574" s="18"/>
      <c r="BE574" s="18"/>
      <c r="BF574" s="18"/>
      <c r="BG574" s="18"/>
      <c r="BH574" s="18"/>
      <c r="BI574" s="18"/>
      <c r="BJ574" s="18"/>
      <c r="BK574" s="18"/>
      <c r="BL574" s="18"/>
      <c r="BM574" s="18"/>
      <c r="BN574" s="18"/>
      <c r="BO574" s="18"/>
      <c r="BP574" s="18"/>
      <c r="BQ574" s="18"/>
      <c r="BR574" s="18"/>
      <c r="BS574" s="18"/>
      <c r="BT574" s="18"/>
      <c r="BU574" s="18"/>
      <c r="BV574" s="18"/>
      <c r="BW574" s="18"/>
      <c r="BX574" s="18"/>
    </row>
    <row r="575" spans="1:76" s="6" customFormat="1" ht="23.25" customHeight="1" x14ac:dyDescent="0.25">
      <c r="A575" s="43">
        <v>20</v>
      </c>
      <c r="B575" s="44">
        <v>3</v>
      </c>
      <c r="C575" s="50" t="s">
        <v>1872</v>
      </c>
      <c r="D575" s="119">
        <f>IF(AND(AS575=AS574,AL575=AL574),IF(AL575="TN",IF(AS574=3,IF(D574&lt;'Phan phong'!$I$9,D574+1,1),IF(D574&lt;'Phan phong'!$I$10,D574+1,1)),IF(AS574=3,IF(D574&lt;'Phan phong'!$P$9,D574+1,1),IF(D574&lt;'Phan phong'!$P$10,D574+1,1))),1)</f>
        <v>10</v>
      </c>
      <c r="E575" s="120">
        <v>290573</v>
      </c>
      <c r="F575" s="121" t="s">
        <v>490</v>
      </c>
      <c r="G575" s="122" t="s">
        <v>418</v>
      </c>
      <c r="H575" s="123">
        <v>37213</v>
      </c>
      <c r="I575" s="124"/>
      <c r="J575" s="124"/>
      <c r="K575" s="124"/>
      <c r="L575" s="124"/>
      <c r="M575" s="124"/>
      <c r="N575" s="124"/>
      <c r="O575" s="124"/>
      <c r="P575" s="124"/>
      <c r="Q575" s="125"/>
      <c r="R575" s="126"/>
      <c r="S575" s="124"/>
      <c r="T575" s="124"/>
      <c r="U575" s="124"/>
      <c r="V575" s="124"/>
      <c r="W575" s="124"/>
      <c r="X575" s="124"/>
      <c r="Y575" s="124"/>
      <c r="Z575" s="124"/>
      <c r="AA575" s="125"/>
      <c r="AB575" s="126"/>
      <c r="AC575" s="127">
        <f>SUM(I575,K575,M575,O575)</f>
        <v>0</v>
      </c>
      <c r="AD575" s="128" t="s">
        <v>9</v>
      </c>
      <c r="AE575" s="128" t="s">
        <v>163</v>
      </c>
      <c r="AF575" s="129"/>
      <c r="AG575" s="129"/>
      <c r="AH575" s="130"/>
      <c r="AI575" s="131">
        <f t="shared" si="74"/>
        <v>20</v>
      </c>
      <c r="AJ575" s="132" t="str">
        <f t="shared" si="75"/>
        <v>TN</v>
      </c>
      <c r="AK575" s="133" t="s">
        <v>272</v>
      </c>
      <c r="AL575" s="134" t="str">
        <f t="shared" si="69"/>
        <v>XH</v>
      </c>
      <c r="AM575" s="119">
        <v>1028</v>
      </c>
      <c r="AN575" s="135">
        <f t="shared" si="70"/>
        <v>0</v>
      </c>
      <c r="AO575" s="135" t="str">
        <f t="shared" si="71"/>
        <v>108</v>
      </c>
      <c r="AP575" s="135" t="str">
        <f t="shared" si="72"/>
        <v>10</v>
      </c>
      <c r="AQ575" s="135" t="str">
        <f t="shared" si="73"/>
        <v>0</v>
      </c>
      <c r="AR575" s="136"/>
      <c r="AS575" s="137">
        <v>3</v>
      </c>
      <c r="AT575" s="137"/>
      <c r="AU575" s="161"/>
      <c r="AV575" s="18"/>
      <c r="AW575" s="18"/>
      <c r="AX575" s="18"/>
      <c r="AY575" s="18"/>
      <c r="AZ575" s="18"/>
      <c r="BA575" s="18"/>
      <c r="BB575" s="18"/>
      <c r="BC575" s="18"/>
      <c r="BD575" s="18"/>
      <c r="BE575" s="18"/>
      <c r="BF575" s="18"/>
      <c r="BG575" s="18"/>
      <c r="BH575" s="18"/>
      <c r="BI575" s="18"/>
      <c r="BJ575" s="18"/>
      <c r="BK575" s="18"/>
      <c r="BL575" s="18"/>
      <c r="BM575" s="18"/>
      <c r="BN575" s="18"/>
      <c r="BO575" s="18"/>
      <c r="BP575" s="18"/>
      <c r="BQ575" s="18"/>
      <c r="BR575" s="18"/>
      <c r="BS575" s="18"/>
      <c r="BT575" s="18"/>
      <c r="BU575" s="18"/>
      <c r="BV575" s="18"/>
      <c r="BW575" s="18"/>
      <c r="BX575" s="18"/>
    </row>
    <row r="576" spans="1:76" s="6" customFormat="1" ht="23.25" customHeight="1" x14ac:dyDescent="0.25">
      <c r="A576" s="43">
        <v>36</v>
      </c>
      <c r="B576" s="43">
        <v>14</v>
      </c>
      <c r="C576" s="15" t="s">
        <v>1147</v>
      </c>
      <c r="D576" s="119">
        <f>IF(AND(AS576=AS575,AL576=AL575),IF(AL576="TN",IF(AS575=3,IF(D575&lt;'Phan phong'!$I$9,D575+1,1),IF(D575&lt;'Phan phong'!$I$10,D575+1,1)),IF(AS575=3,IF(D575&lt;'Phan phong'!$P$9,D575+1,1),IF(D575&lt;'Phan phong'!$P$10,D575+1,1))),1)</f>
        <v>11</v>
      </c>
      <c r="E576" s="138">
        <v>290574</v>
      </c>
      <c r="F576" s="121" t="s">
        <v>581</v>
      </c>
      <c r="G576" s="150" t="s">
        <v>418</v>
      </c>
      <c r="H576" s="163" t="s">
        <v>731</v>
      </c>
      <c r="I576" s="142"/>
      <c r="J576" s="142"/>
      <c r="K576" s="124"/>
      <c r="L576" s="124"/>
      <c r="M576" s="124"/>
      <c r="N576" s="124"/>
      <c r="O576" s="124"/>
      <c r="P576" s="124"/>
      <c r="Q576" s="142"/>
      <c r="R576" s="152"/>
      <c r="S576" s="142"/>
      <c r="T576" s="142"/>
      <c r="U576" s="124"/>
      <c r="V576" s="124"/>
      <c r="W576" s="124"/>
      <c r="X576" s="124"/>
      <c r="Y576" s="124"/>
      <c r="Z576" s="124"/>
      <c r="AA576" s="142"/>
      <c r="AB576" s="152"/>
      <c r="AC576" s="127">
        <f>SUM(I576,K576,M576,O576,Q576)</f>
        <v>0</v>
      </c>
      <c r="AD576" s="143" t="s">
        <v>14</v>
      </c>
      <c r="AE576" s="143" t="s">
        <v>165</v>
      </c>
      <c r="AF576" s="129"/>
      <c r="AG576" s="129"/>
      <c r="AH576" s="144"/>
      <c r="AI576" s="131">
        <f t="shared" si="74"/>
        <v>20</v>
      </c>
      <c r="AJ576" s="132" t="str">
        <f t="shared" si="75"/>
        <v>XH</v>
      </c>
      <c r="AK576" s="133"/>
      <c r="AL576" s="134" t="str">
        <f t="shared" si="69"/>
        <v>XH</v>
      </c>
      <c r="AM576" s="119">
        <v>131</v>
      </c>
      <c r="AN576" s="135">
        <f t="shared" si="70"/>
        <v>1</v>
      </c>
      <c r="AO576" s="135" t="str">
        <f t="shared" si="71"/>
        <v>114</v>
      </c>
      <c r="AP576" s="135" t="str">
        <f t="shared" si="72"/>
        <v>11</v>
      </c>
      <c r="AQ576" s="135" t="str">
        <f t="shared" si="73"/>
        <v>1</v>
      </c>
      <c r="AR576" s="136"/>
      <c r="AS576" s="137">
        <v>3</v>
      </c>
      <c r="AT576" s="161"/>
      <c r="AU576" s="137"/>
    </row>
    <row r="577" spans="1:76" s="6" customFormat="1" ht="23.25" customHeight="1" x14ac:dyDescent="0.25">
      <c r="A577" s="43">
        <v>23</v>
      </c>
      <c r="B577" s="44">
        <v>24</v>
      </c>
      <c r="C577" s="50" t="s">
        <v>1901</v>
      </c>
      <c r="D577" s="119">
        <f>IF(AND(AS577=AS576,AL577=AL576),IF(AL577="TN",IF(AS576=3,IF(D576&lt;'Phan phong'!$I$9,D576+1,1),IF(D576&lt;'Phan phong'!$I$10,D576+1,1)),IF(AS576=3,IF(D576&lt;'Phan phong'!$P$9,D576+1,1),IF(D576&lt;'Phan phong'!$P$10,D576+1,1))),1)</f>
        <v>12</v>
      </c>
      <c r="E577" s="120">
        <v>290575</v>
      </c>
      <c r="F577" s="121" t="s">
        <v>636</v>
      </c>
      <c r="G577" s="122" t="s">
        <v>418</v>
      </c>
      <c r="H577" s="123">
        <v>36987</v>
      </c>
      <c r="I577" s="124"/>
      <c r="J577" s="124"/>
      <c r="K577" s="124"/>
      <c r="L577" s="124"/>
      <c r="M577" s="124"/>
      <c r="N577" s="124"/>
      <c r="O577" s="124"/>
      <c r="P577" s="124"/>
      <c r="Q577" s="125"/>
      <c r="R577" s="126"/>
      <c r="S577" s="124"/>
      <c r="T577" s="124"/>
      <c r="U577" s="124"/>
      <c r="V577" s="124"/>
      <c r="W577" s="124"/>
      <c r="X577" s="124"/>
      <c r="Y577" s="124"/>
      <c r="Z577" s="124"/>
      <c r="AA577" s="125"/>
      <c r="AB577" s="126"/>
      <c r="AC577" s="127">
        <f>SUM(I577,K577,M577,O577)</f>
        <v>0</v>
      </c>
      <c r="AD577" s="128" t="s">
        <v>9</v>
      </c>
      <c r="AE577" s="128" t="s">
        <v>272</v>
      </c>
      <c r="AF577" s="129"/>
      <c r="AG577" s="129"/>
      <c r="AH577" s="130"/>
      <c r="AI577" s="131">
        <f t="shared" si="74"/>
        <v>20</v>
      </c>
      <c r="AJ577" s="132" t="str">
        <f t="shared" si="75"/>
        <v>XH</v>
      </c>
      <c r="AK577" s="133"/>
      <c r="AL577" s="134" t="str">
        <f t="shared" si="69"/>
        <v>XH</v>
      </c>
      <c r="AM577" s="119">
        <v>1057</v>
      </c>
      <c r="AN577" s="135">
        <f t="shared" si="70"/>
        <v>0</v>
      </c>
      <c r="AO577" s="135" t="str">
        <f t="shared" si="71"/>
        <v>108</v>
      </c>
      <c r="AP577" s="135" t="str">
        <f t="shared" si="72"/>
        <v>10</v>
      </c>
      <c r="AQ577" s="135" t="str">
        <f t="shared" si="73"/>
        <v>0</v>
      </c>
      <c r="AR577" s="136"/>
      <c r="AS577" s="137">
        <v>3</v>
      </c>
      <c r="AT577" s="137"/>
      <c r="AU577" s="161"/>
      <c r="AV577" s="18"/>
      <c r="AW577" s="18"/>
      <c r="AX577" s="18"/>
      <c r="AY577" s="18"/>
      <c r="AZ577" s="18"/>
      <c r="BA577" s="18"/>
      <c r="BB577" s="18"/>
      <c r="BC577" s="18"/>
      <c r="BD577" s="18"/>
      <c r="BE577" s="18"/>
      <c r="BF577" s="18"/>
      <c r="BG577" s="18"/>
      <c r="BH577" s="18"/>
      <c r="BI577" s="18"/>
      <c r="BJ577" s="18"/>
      <c r="BK577" s="18"/>
      <c r="BL577" s="18"/>
      <c r="BM577" s="18"/>
      <c r="BN577" s="18"/>
      <c r="BO577" s="18"/>
      <c r="BP577" s="18"/>
      <c r="BQ577" s="18"/>
      <c r="BR577" s="18"/>
      <c r="BS577" s="18"/>
      <c r="BT577" s="18"/>
      <c r="BU577" s="18"/>
      <c r="BV577" s="18"/>
      <c r="BW577" s="18"/>
      <c r="BX577" s="18"/>
    </row>
    <row r="578" spans="1:76" s="6" customFormat="1" ht="23.25" customHeight="1" x14ac:dyDescent="0.25">
      <c r="A578" s="43">
        <v>35</v>
      </c>
      <c r="B578" s="43">
        <v>11</v>
      </c>
      <c r="C578" s="15" t="s">
        <v>1135</v>
      </c>
      <c r="D578" s="119">
        <f>IF(AND(AS578=AS577,AL578=AL577),IF(AL578="TN",IF(AS577=3,IF(D577&lt;'Phan phong'!$I$9,D577+1,1),IF(D577&lt;'Phan phong'!$I$10,D577+1,1)),IF(AS577=3,IF(D577&lt;'Phan phong'!$P$9,D577+1,1),IF(D577&lt;'Phan phong'!$P$10,D577+1,1))),1)</f>
        <v>13</v>
      </c>
      <c r="E578" s="138">
        <v>290576</v>
      </c>
      <c r="F578" s="121" t="s">
        <v>574</v>
      </c>
      <c r="G578" s="150" t="s">
        <v>418</v>
      </c>
      <c r="H578" s="163" t="s">
        <v>844</v>
      </c>
      <c r="I578" s="142"/>
      <c r="J578" s="142"/>
      <c r="K578" s="124"/>
      <c r="L578" s="124"/>
      <c r="M578" s="124"/>
      <c r="N578" s="124"/>
      <c r="O578" s="124"/>
      <c r="P578" s="124"/>
      <c r="Q578" s="142"/>
      <c r="R578" s="152"/>
      <c r="S578" s="142"/>
      <c r="T578" s="142"/>
      <c r="U578" s="124"/>
      <c r="V578" s="124"/>
      <c r="W578" s="124"/>
      <c r="X578" s="124"/>
      <c r="Y578" s="124"/>
      <c r="Z578" s="124"/>
      <c r="AA578" s="142"/>
      <c r="AB578" s="152"/>
      <c r="AC578" s="127">
        <f>SUM(I578,K578,M578,O578,Q578)</f>
        <v>0</v>
      </c>
      <c r="AD578" s="143" t="s">
        <v>14</v>
      </c>
      <c r="AE578" s="143" t="s">
        <v>168</v>
      </c>
      <c r="AF578" s="129"/>
      <c r="AG578" s="129"/>
      <c r="AH578" s="144"/>
      <c r="AI578" s="131">
        <f t="shared" si="74"/>
        <v>20</v>
      </c>
      <c r="AJ578" s="132" t="str">
        <f t="shared" si="75"/>
        <v>XH</v>
      </c>
      <c r="AK578" s="133"/>
      <c r="AL578" s="134" t="str">
        <f t="shared" si="69"/>
        <v>XH</v>
      </c>
      <c r="AM578" s="119">
        <v>130</v>
      </c>
      <c r="AN578" s="135">
        <f t="shared" si="70"/>
        <v>1</v>
      </c>
      <c r="AO578" s="135" t="str">
        <f t="shared" si="71"/>
        <v>114</v>
      </c>
      <c r="AP578" s="135" t="str">
        <f t="shared" si="72"/>
        <v>11</v>
      </c>
      <c r="AQ578" s="135" t="str">
        <f t="shared" si="73"/>
        <v>1</v>
      </c>
      <c r="AR578" s="136"/>
      <c r="AS578" s="137">
        <v>3</v>
      </c>
      <c r="AT578" s="161"/>
      <c r="AU578" s="137"/>
    </row>
    <row r="579" spans="1:76" s="6" customFormat="1" ht="23.25" customHeight="1" x14ac:dyDescent="0.25">
      <c r="A579" s="43">
        <v>3</v>
      </c>
      <c r="B579" s="44">
        <v>2</v>
      </c>
      <c r="C579" s="50" t="s">
        <v>1727</v>
      </c>
      <c r="D579" s="119">
        <f>IF(AND(AS579=AS578,AL579=AL578),IF(AL579="TN",IF(AS578=3,IF(D578&lt;'Phan phong'!$I$9,D578+1,1),IF(D578&lt;'Phan phong'!$I$10,D578+1,1)),IF(AS578=3,IF(D578&lt;'Phan phong'!$P$9,D578+1,1),IF(D578&lt;'Phan phong'!$P$10,D578+1,1))),1)</f>
        <v>14</v>
      </c>
      <c r="E579" s="120">
        <v>290577</v>
      </c>
      <c r="F579" s="121" t="s">
        <v>1429</v>
      </c>
      <c r="G579" s="122" t="s">
        <v>550</v>
      </c>
      <c r="H579" s="123">
        <v>36969</v>
      </c>
      <c r="I579" s="124"/>
      <c r="J579" s="124"/>
      <c r="K579" s="124"/>
      <c r="L579" s="124"/>
      <c r="M579" s="124"/>
      <c r="N579" s="124"/>
      <c r="O579" s="124"/>
      <c r="P579" s="124"/>
      <c r="Q579" s="125"/>
      <c r="R579" s="126"/>
      <c r="S579" s="124"/>
      <c r="T579" s="124"/>
      <c r="U579" s="124"/>
      <c r="V579" s="124"/>
      <c r="W579" s="124"/>
      <c r="X579" s="124"/>
      <c r="Y579" s="124"/>
      <c r="Z579" s="124"/>
      <c r="AA579" s="125"/>
      <c r="AB579" s="126"/>
      <c r="AC579" s="127">
        <f>SUM(I579,K579,M579,O579,Q579)</f>
        <v>0</v>
      </c>
      <c r="AD579" s="128" t="s">
        <v>6</v>
      </c>
      <c r="AE579" s="128" t="s">
        <v>272</v>
      </c>
      <c r="AF579" s="177"/>
      <c r="AG579" s="177"/>
      <c r="AH579" s="171"/>
      <c r="AI579" s="131">
        <f t="shared" si="74"/>
        <v>20</v>
      </c>
      <c r="AJ579" s="132" t="str">
        <f t="shared" si="75"/>
        <v>XH</v>
      </c>
      <c r="AK579" s="133"/>
      <c r="AL579" s="134" t="str">
        <f t="shared" ref="AL579:AL642" si="77">IF(AK579&lt;&gt;"",AK579,AJ579)</f>
        <v>XH</v>
      </c>
      <c r="AM579" s="119">
        <v>877</v>
      </c>
      <c r="AN579" s="135">
        <f t="shared" ref="AN579:AN642" si="78">IF(LEFT(AE579,2)="11",1,IF(LEFT(AE579,2)="12",2,0))</f>
        <v>0</v>
      </c>
      <c r="AO579" s="135" t="str">
        <f t="shared" ref="AO579:AO642" si="79">LEFT(AD579,2)&amp;RIGHT(AD579,1)</f>
        <v>104</v>
      </c>
      <c r="AP579" s="135" t="str">
        <f t="shared" ref="AP579:AP642" si="80">LEFT(AD579,2)</f>
        <v>10</v>
      </c>
      <c r="AQ579" s="135" t="str">
        <f t="shared" ref="AQ579:AQ642" si="81">RIGHT(AP579,1)</f>
        <v>0</v>
      </c>
      <c r="AR579" s="136"/>
      <c r="AS579" s="137">
        <v>3</v>
      </c>
      <c r="AT579" s="161"/>
      <c r="AU579" s="161"/>
      <c r="AV579" s="18"/>
      <c r="AW579" s="18"/>
      <c r="AX579" s="18"/>
      <c r="AY579" s="18"/>
      <c r="AZ579" s="18"/>
      <c r="BA579" s="18"/>
      <c r="BB579" s="18"/>
      <c r="BC579" s="18"/>
      <c r="BD579" s="18"/>
      <c r="BE579" s="18"/>
      <c r="BF579" s="18"/>
      <c r="BG579" s="18"/>
      <c r="BH579" s="18"/>
      <c r="BI579" s="18"/>
      <c r="BJ579" s="18"/>
      <c r="BK579" s="18"/>
      <c r="BL579" s="18"/>
      <c r="BM579" s="18"/>
      <c r="BN579" s="18"/>
      <c r="BO579" s="18"/>
      <c r="BP579" s="18"/>
      <c r="BQ579" s="18"/>
      <c r="BR579" s="18"/>
      <c r="BS579" s="18"/>
      <c r="BT579" s="18"/>
      <c r="BU579" s="18"/>
      <c r="BV579" s="18"/>
      <c r="BW579" s="18"/>
      <c r="BX579" s="18"/>
    </row>
    <row r="580" spans="1:76" s="6" customFormat="1" ht="23.25" customHeight="1" x14ac:dyDescent="0.25">
      <c r="A580" s="43">
        <v>35</v>
      </c>
      <c r="B580" s="44">
        <v>26</v>
      </c>
      <c r="C580" s="50" t="s">
        <v>1696</v>
      </c>
      <c r="D580" s="119">
        <f>IF(AND(AS580=AS579,AL580=AL579),IF(AL580="TN",IF(AS579=3,IF(D579&lt;'Phan phong'!$I$9,D579+1,1),IF(D579&lt;'Phan phong'!$I$10,D579+1,1)),IF(AS579=3,IF(D579&lt;'Phan phong'!$P$9,D579+1,1),IF(D579&lt;'Phan phong'!$P$10,D579+1,1))),1)</f>
        <v>15</v>
      </c>
      <c r="E580" s="138">
        <v>290578</v>
      </c>
      <c r="F580" s="121" t="s">
        <v>1383</v>
      </c>
      <c r="G580" s="122" t="s">
        <v>411</v>
      </c>
      <c r="H580" s="174">
        <v>37207</v>
      </c>
      <c r="I580" s="175"/>
      <c r="J580" s="175"/>
      <c r="K580" s="175"/>
      <c r="L580" s="175"/>
      <c r="M580" s="175"/>
      <c r="N580" s="175"/>
      <c r="O580" s="175"/>
      <c r="P580" s="175"/>
      <c r="Q580" s="176"/>
      <c r="R580" s="126"/>
      <c r="S580" s="175"/>
      <c r="T580" s="175"/>
      <c r="U580" s="175"/>
      <c r="V580" s="175"/>
      <c r="W580" s="175"/>
      <c r="X580" s="175"/>
      <c r="Y580" s="175"/>
      <c r="Z580" s="175"/>
      <c r="AA580" s="176"/>
      <c r="AB580" s="126"/>
      <c r="AC580" s="127">
        <f>SUM(I580,K580,M580,O580,Q580)</f>
        <v>0</v>
      </c>
      <c r="AD580" s="128" t="s">
        <v>6</v>
      </c>
      <c r="AE580" s="128" t="s">
        <v>272</v>
      </c>
      <c r="AF580" s="177"/>
      <c r="AG580" s="177"/>
      <c r="AH580" s="171"/>
      <c r="AI580" s="131">
        <f t="shared" ref="AI580:AI643" si="82">IF($D580=1,AI579+1,AI579)</f>
        <v>20</v>
      </c>
      <c r="AJ580" s="132" t="str">
        <f t="shared" si="75"/>
        <v>XH</v>
      </c>
      <c r="AK580" s="133"/>
      <c r="AL580" s="134" t="str">
        <f t="shared" si="77"/>
        <v>XH</v>
      </c>
      <c r="AM580" s="119">
        <v>846</v>
      </c>
      <c r="AN580" s="135">
        <f t="shared" si="78"/>
        <v>0</v>
      </c>
      <c r="AO580" s="135" t="str">
        <f t="shared" si="79"/>
        <v>104</v>
      </c>
      <c r="AP580" s="135" t="str">
        <f t="shared" si="80"/>
        <v>10</v>
      </c>
      <c r="AQ580" s="135" t="str">
        <f t="shared" si="81"/>
        <v>0</v>
      </c>
      <c r="AR580" s="136"/>
      <c r="AS580" s="137">
        <v>3</v>
      </c>
      <c r="AT580" s="161"/>
      <c r="AU580" s="161"/>
      <c r="AV580" s="18"/>
      <c r="AW580" s="18"/>
      <c r="AX580" s="18"/>
      <c r="AY580" s="18"/>
      <c r="AZ580" s="18"/>
      <c r="BA580" s="18"/>
      <c r="BB580" s="18"/>
      <c r="BC580" s="18"/>
      <c r="BD580" s="18"/>
      <c r="BE580" s="18"/>
      <c r="BF580" s="18"/>
      <c r="BG580" s="18"/>
      <c r="BH580" s="18"/>
      <c r="BI580" s="18"/>
      <c r="BJ580" s="18"/>
      <c r="BK580" s="18"/>
      <c r="BL580" s="18"/>
      <c r="BM580" s="18"/>
      <c r="BN580" s="18"/>
      <c r="BO580" s="18"/>
      <c r="BP580" s="18"/>
      <c r="BQ580" s="18"/>
      <c r="BR580" s="18"/>
      <c r="BS580" s="18"/>
      <c r="BT580" s="18"/>
      <c r="BU580" s="18"/>
      <c r="BV580" s="18"/>
      <c r="BW580" s="18"/>
      <c r="BX580" s="18"/>
    </row>
    <row r="581" spans="1:76" s="6" customFormat="1" ht="23.25" customHeight="1" x14ac:dyDescent="0.25">
      <c r="A581" s="43">
        <v>17</v>
      </c>
      <c r="B581" s="44">
        <v>1</v>
      </c>
      <c r="C581" s="50" t="s">
        <v>1683</v>
      </c>
      <c r="D581" s="119">
        <f>IF(AND(AS581=AS580,AL581=AL580),IF(AL581="TN",IF(AS580=3,IF(D580&lt;'Phan phong'!$I$9,D580+1,1),IF(D580&lt;'Phan phong'!$I$10,D580+1,1)),IF(AS580=3,IF(D580&lt;'Phan phong'!$P$9,D580+1,1),IF(D580&lt;'Phan phong'!$P$10,D580+1,1))),1)</f>
        <v>16</v>
      </c>
      <c r="E581" s="120">
        <v>290579</v>
      </c>
      <c r="F581" s="121" t="s">
        <v>2007</v>
      </c>
      <c r="G581" s="122" t="s">
        <v>411</v>
      </c>
      <c r="H581" s="174">
        <v>36930</v>
      </c>
      <c r="I581" s="175"/>
      <c r="J581" s="175"/>
      <c r="K581" s="175"/>
      <c r="L581" s="175"/>
      <c r="M581" s="175"/>
      <c r="N581" s="175"/>
      <c r="O581" s="175"/>
      <c r="P581" s="175"/>
      <c r="Q581" s="176"/>
      <c r="R581" s="126"/>
      <c r="S581" s="175"/>
      <c r="T581" s="175"/>
      <c r="U581" s="175"/>
      <c r="V581" s="175"/>
      <c r="W581" s="175"/>
      <c r="X581" s="175"/>
      <c r="Y581" s="175"/>
      <c r="Z581" s="175"/>
      <c r="AA581" s="176"/>
      <c r="AB581" s="126"/>
      <c r="AC581" s="127">
        <f>SUM(I581,K581,M581,O581,Q581)</f>
        <v>0</v>
      </c>
      <c r="AD581" s="128" t="s">
        <v>4</v>
      </c>
      <c r="AE581" s="128" t="s">
        <v>272</v>
      </c>
      <c r="AF581" s="129"/>
      <c r="AG581" s="129"/>
      <c r="AH581" s="165"/>
      <c r="AI581" s="131">
        <f t="shared" si="82"/>
        <v>20</v>
      </c>
      <c r="AJ581" s="132" t="str">
        <f t="shared" si="75"/>
        <v>XH</v>
      </c>
      <c r="AK581" s="133"/>
      <c r="AL581" s="134" t="str">
        <f t="shared" si="77"/>
        <v>XH</v>
      </c>
      <c r="AM581" s="119">
        <v>833</v>
      </c>
      <c r="AN581" s="135">
        <f t="shared" si="78"/>
        <v>0</v>
      </c>
      <c r="AO581" s="135" t="str">
        <f t="shared" si="79"/>
        <v>103</v>
      </c>
      <c r="AP581" s="135" t="str">
        <f t="shared" si="80"/>
        <v>10</v>
      </c>
      <c r="AQ581" s="135" t="str">
        <f t="shared" si="81"/>
        <v>0</v>
      </c>
      <c r="AR581" s="136"/>
      <c r="AS581" s="137">
        <v>3</v>
      </c>
      <c r="AT581" s="161"/>
      <c r="AU581" s="161"/>
      <c r="AV581" s="18"/>
      <c r="AW581" s="18"/>
      <c r="AX581" s="18"/>
      <c r="AY581" s="18"/>
      <c r="AZ581" s="18"/>
      <c r="BA581" s="18"/>
      <c r="BB581" s="18"/>
      <c r="BC581" s="18"/>
      <c r="BD581" s="18"/>
      <c r="BE581" s="18"/>
      <c r="BF581" s="18"/>
      <c r="BG581" s="18"/>
      <c r="BH581" s="18"/>
      <c r="BI581" s="18"/>
      <c r="BJ581" s="18"/>
      <c r="BK581" s="18"/>
      <c r="BL581" s="18"/>
      <c r="BM581" s="18"/>
      <c r="BN581" s="18"/>
      <c r="BO581" s="18"/>
      <c r="BP581" s="18"/>
      <c r="BQ581" s="18"/>
      <c r="BR581" s="18"/>
      <c r="BS581" s="18"/>
      <c r="BT581" s="18"/>
      <c r="BU581" s="18"/>
      <c r="BV581" s="18"/>
      <c r="BW581" s="18"/>
      <c r="BX581" s="18"/>
    </row>
    <row r="582" spans="1:76" s="6" customFormat="1" ht="23.25" customHeight="1" x14ac:dyDescent="0.25">
      <c r="A582" s="44">
        <v>14</v>
      </c>
      <c r="B582" s="44">
        <v>41</v>
      </c>
      <c r="C582" s="51"/>
      <c r="D582" s="119">
        <f>IF(AND(AS582=AS581,AL582=AL581),IF(AL582="TN",IF(AS581=3,IF(D581&lt;'Phan phong'!$I$9,D581+1,1),IF(D581&lt;'Phan phong'!$I$10,D581+1,1)),IF(AS581=3,IF(D581&lt;'Phan phong'!$P$9,D581+1,1),IF(D581&lt;'Phan phong'!$P$10,D581+1,1))),1)</f>
        <v>17</v>
      </c>
      <c r="E582" s="138">
        <v>290580</v>
      </c>
      <c r="F582" s="121" t="s">
        <v>2055</v>
      </c>
      <c r="G582" s="122" t="s">
        <v>411</v>
      </c>
      <c r="H582" s="123">
        <v>37126</v>
      </c>
      <c r="I582" s="124"/>
      <c r="J582" s="124"/>
      <c r="K582" s="124"/>
      <c r="L582" s="124"/>
      <c r="M582" s="124"/>
      <c r="N582" s="124"/>
      <c r="O582" s="124"/>
      <c r="P582" s="124"/>
      <c r="Q582" s="125"/>
      <c r="R582" s="126"/>
      <c r="S582" s="124"/>
      <c r="T582" s="124"/>
      <c r="U582" s="124"/>
      <c r="V582" s="124"/>
      <c r="W582" s="124"/>
      <c r="X582" s="124"/>
      <c r="Y582" s="124"/>
      <c r="Z582" s="124"/>
      <c r="AA582" s="125"/>
      <c r="AB582" s="126"/>
      <c r="AC582" s="127">
        <f>SUM(I582,K582,M582,O582)</f>
        <v>0</v>
      </c>
      <c r="AD582" s="128" t="s">
        <v>7</v>
      </c>
      <c r="AE582" s="173" t="s">
        <v>272</v>
      </c>
      <c r="AF582" s="129"/>
      <c r="AG582" s="129"/>
      <c r="AH582" s="130" t="s">
        <v>1517</v>
      </c>
      <c r="AI582" s="131">
        <f t="shared" si="82"/>
        <v>20</v>
      </c>
      <c r="AJ582" s="132" t="str">
        <f t="shared" si="75"/>
        <v>XH</v>
      </c>
      <c r="AK582" s="133"/>
      <c r="AL582" s="134" t="str">
        <f t="shared" si="77"/>
        <v>XH</v>
      </c>
      <c r="AM582" s="119">
        <v>981</v>
      </c>
      <c r="AN582" s="135">
        <f t="shared" si="78"/>
        <v>0</v>
      </c>
      <c r="AO582" s="135" t="str">
        <f t="shared" si="79"/>
        <v>106</v>
      </c>
      <c r="AP582" s="135" t="str">
        <f t="shared" si="80"/>
        <v>10</v>
      </c>
      <c r="AQ582" s="135" t="str">
        <f t="shared" si="81"/>
        <v>0</v>
      </c>
      <c r="AR582" s="136"/>
      <c r="AS582" s="137">
        <v>3</v>
      </c>
      <c r="AT582" s="161"/>
      <c r="AU582" s="161"/>
      <c r="AV582" s="18"/>
      <c r="AW582" s="18"/>
      <c r="AX582" s="18"/>
      <c r="AY582" s="18"/>
      <c r="AZ582" s="18"/>
      <c r="BA582" s="18"/>
      <c r="BB582" s="18"/>
      <c r="BC582" s="18"/>
      <c r="BD582" s="18"/>
      <c r="BE582" s="18"/>
      <c r="BF582" s="18"/>
      <c r="BG582" s="18"/>
      <c r="BH582" s="18"/>
      <c r="BI582" s="18"/>
      <c r="BJ582" s="18"/>
      <c r="BK582" s="18"/>
      <c r="BL582" s="18"/>
      <c r="BM582" s="18"/>
      <c r="BN582" s="18"/>
      <c r="BO582" s="18"/>
      <c r="BP582" s="18"/>
      <c r="BQ582" s="18"/>
      <c r="BR582" s="18"/>
      <c r="BS582" s="18"/>
      <c r="BT582" s="18"/>
      <c r="BU582" s="18"/>
      <c r="BV582" s="18"/>
      <c r="BW582" s="18"/>
      <c r="BX582" s="18"/>
    </row>
    <row r="583" spans="1:76" s="6" customFormat="1" ht="23.25" customHeight="1" x14ac:dyDescent="0.25">
      <c r="A583" s="43">
        <v>30</v>
      </c>
      <c r="B583" s="44">
        <v>15</v>
      </c>
      <c r="C583" s="50" t="s">
        <v>1705</v>
      </c>
      <c r="D583" s="119">
        <f>IF(AND(AS583=AS582,AL583=AL582),IF(AL583="TN",IF(AS582=3,IF(D582&lt;'Phan phong'!$I$9,D582+1,1),IF(D582&lt;'Phan phong'!$I$10,D582+1,1)),IF(AS582=3,IF(D582&lt;'Phan phong'!$P$9,D582+1,1),IF(D582&lt;'Phan phong'!$P$10,D582+1,1))),1)</f>
        <v>18</v>
      </c>
      <c r="E583" s="120">
        <v>290581</v>
      </c>
      <c r="F583" s="121" t="s">
        <v>410</v>
      </c>
      <c r="G583" s="122" t="s">
        <v>411</v>
      </c>
      <c r="H583" s="123">
        <v>36998</v>
      </c>
      <c r="I583" s="124"/>
      <c r="J583" s="124"/>
      <c r="K583" s="124"/>
      <c r="L583" s="124"/>
      <c r="M583" s="124"/>
      <c r="N583" s="124"/>
      <c r="O583" s="124"/>
      <c r="P583" s="124"/>
      <c r="Q583" s="125"/>
      <c r="R583" s="126"/>
      <c r="S583" s="124"/>
      <c r="T583" s="124"/>
      <c r="U583" s="124"/>
      <c r="V583" s="124"/>
      <c r="W583" s="124"/>
      <c r="X583" s="124"/>
      <c r="Y583" s="124"/>
      <c r="Z583" s="124"/>
      <c r="AA583" s="125"/>
      <c r="AB583" s="126"/>
      <c r="AC583" s="127">
        <f>SUM(I583,K583,M583,O583,Q583)</f>
        <v>0</v>
      </c>
      <c r="AD583" s="128" t="s">
        <v>6</v>
      </c>
      <c r="AE583" s="128" t="s">
        <v>272</v>
      </c>
      <c r="AF583" s="129"/>
      <c r="AG583" s="129"/>
      <c r="AH583" s="165"/>
      <c r="AI583" s="131">
        <f t="shared" si="82"/>
        <v>20</v>
      </c>
      <c r="AJ583" s="132" t="str">
        <f t="shared" si="75"/>
        <v>XH</v>
      </c>
      <c r="AK583" s="133"/>
      <c r="AL583" s="134" t="str">
        <f t="shared" si="77"/>
        <v>XH</v>
      </c>
      <c r="AM583" s="119">
        <v>855</v>
      </c>
      <c r="AN583" s="135">
        <f t="shared" si="78"/>
        <v>0</v>
      </c>
      <c r="AO583" s="135" t="str">
        <f t="shared" si="79"/>
        <v>104</v>
      </c>
      <c r="AP583" s="135" t="str">
        <f t="shared" si="80"/>
        <v>10</v>
      </c>
      <c r="AQ583" s="135" t="str">
        <f t="shared" si="81"/>
        <v>0</v>
      </c>
      <c r="AR583" s="136"/>
      <c r="AS583" s="137">
        <v>3</v>
      </c>
      <c r="AT583" s="137"/>
      <c r="AU583" s="161"/>
      <c r="AV583" s="18"/>
      <c r="AW583" s="18"/>
      <c r="AX583" s="18"/>
      <c r="AY583" s="18"/>
      <c r="AZ583" s="18"/>
      <c r="BA583" s="18"/>
      <c r="BB583" s="18"/>
      <c r="BC583" s="18"/>
      <c r="BD583" s="18"/>
      <c r="BE583" s="18"/>
      <c r="BF583" s="18"/>
      <c r="BG583" s="18"/>
      <c r="BH583" s="18"/>
      <c r="BI583" s="18"/>
      <c r="BJ583" s="18"/>
      <c r="BK583" s="18"/>
      <c r="BL583" s="18"/>
      <c r="BM583" s="18"/>
      <c r="BN583" s="18"/>
      <c r="BO583" s="18"/>
      <c r="BP583" s="18"/>
      <c r="BQ583" s="18"/>
      <c r="BR583" s="18"/>
      <c r="BS583" s="18"/>
      <c r="BT583" s="18"/>
      <c r="BU583" s="18"/>
      <c r="BV583" s="18"/>
      <c r="BW583" s="18"/>
      <c r="BX583" s="18"/>
    </row>
    <row r="584" spans="1:76" s="6" customFormat="1" ht="23.25" customHeight="1" x14ac:dyDescent="0.25">
      <c r="A584" s="43">
        <v>37</v>
      </c>
      <c r="B584" s="44">
        <v>19</v>
      </c>
      <c r="C584" s="50" t="s">
        <v>1948</v>
      </c>
      <c r="D584" s="119">
        <f>IF(AND(AS584=AS583,AL584=AL583),IF(AL584="TN",IF(AS583=3,IF(D583&lt;'Phan phong'!$I$9,D583+1,1),IF(D583&lt;'Phan phong'!$I$10,D583+1,1)),IF(AS583=3,IF(D583&lt;'Phan phong'!$P$9,D583+1,1),IF(D583&lt;'Phan phong'!$P$10,D583+1,1))),1)</f>
        <v>19</v>
      </c>
      <c r="E584" s="138">
        <v>290582</v>
      </c>
      <c r="F584" s="121" t="s">
        <v>392</v>
      </c>
      <c r="G584" s="122" t="s">
        <v>411</v>
      </c>
      <c r="H584" s="123">
        <v>37222</v>
      </c>
      <c r="I584" s="124"/>
      <c r="J584" s="124"/>
      <c r="K584" s="124"/>
      <c r="L584" s="124"/>
      <c r="M584" s="124"/>
      <c r="N584" s="124"/>
      <c r="O584" s="124"/>
      <c r="P584" s="124"/>
      <c r="Q584" s="125"/>
      <c r="R584" s="126"/>
      <c r="S584" s="124"/>
      <c r="T584" s="124"/>
      <c r="U584" s="124"/>
      <c r="V584" s="124"/>
      <c r="W584" s="124"/>
      <c r="X584" s="124"/>
      <c r="Y584" s="124"/>
      <c r="Z584" s="124"/>
      <c r="AA584" s="125"/>
      <c r="AB584" s="126"/>
      <c r="AC584" s="127">
        <f>SUM(I584,K584,M584,O584)</f>
        <v>0</v>
      </c>
      <c r="AD584" s="128" t="s">
        <v>164</v>
      </c>
      <c r="AE584" s="128" t="s">
        <v>272</v>
      </c>
      <c r="AF584" s="129"/>
      <c r="AG584" s="129"/>
      <c r="AH584" s="130"/>
      <c r="AI584" s="131">
        <f t="shared" si="82"/>
        <v>20</v>
      </c>
      <c r="AJ584" s="132" t="str">
        <f t="shared" si="75"/>
        <v>XH</v>
      </c>
      <c r="AK584" s="133"/>
      <c r="AL584" s="134" t="str">
        <f t="shared" si="77"/>
        <v>XH</v>
      </c>
      <c r="AM584" s="119">
        <v>1106</v>
      </c>
      <c r="AN584" s="135">
        <f t="shared" si="78"/>
        <v>0</v>
      </c>
      <c r="AO584" s="135" t="str">
        <f t="shared" si="79"/>
        <v>109</v>
      </c>
      <c r="AP584" s="135" t="str">
        <f t="shared" si="80"/>
        <v>10</v>
      </c>
      <c r="AQ584" s="135" t="str">
        <f t="shared" si="81"/>
        <v>0</v>
      </c>
      <c r="AR584" s="136"/>
      <c r="AS584" s="137">
        <v>3</v>
      </c>
      <c r="AT584" s="137"/>
      <c r="AU584" s="161"/>
      <c r="AV584" s="18"/>
      <c r="AW584" s="18"/>
      <c r="AX584" s="18"/>
      <c r="AY584" s="18"/>
      <c r="AZ584" s="18"/>
      <c r="BA584" s="18"/>
      <c r="BB584" s="18"/>
      <c r="BC584" s="18"/>
      <c r="BD584" s="18"/>
      <c r="BE584" s="18"/>
      <c r="BF584" s="18"/>
      <c r="BG584" s="18"/>
      <c r="BH584" s="18"/>
      <c r="BI584" s="18"/>
      <c r="BJ584" s="18"/>
      <c r="BK584" s="18"/>
      <c r="BL584" s="18"/>
      <c r="BM584" s="18"/>
      <c r="BN584" s="18"/>
      <c r="BO584" s="18"/>
      <c r="BP584" s="18"/>
      <c r="BQ584" s="18"/>
      <c r="BR584" s="18"/>
      <c r="BS584" s="18"/>
      <c r="BT584" s="18"/>
      <c r="BU584" s="18"/>
      <c r="BV584" s="18"/>
      <c r="BW584" s="18"/>
      <c r="BX584" s="18"/>
    </row>
    <row r="585" spans="1:76" s="6" customFormat="1" ht="23.25" customHeight="1" x14ac:dyDescent="0.25">
      <c r="A585" s="43">
        <v>17</v>
      </c>
      <c r="B585" s="44">
        <v>5</v>
      </c>
      <c r="C585" s="50" t="s">
        <v>1794</v>
      </c>
      <c r="D585" s="119">
        <f>IF(AND(AS585=AS584,AL585=AL584),IF(AL585="TN",IF(AS584=3,IF(D584&lt;'Phan phong'!$I$9,D584+1,1),IF(D584&lt;'Phan phong'!$I$10,D584+1,1)),IF(AS584=3,IF(D584&lt;'Phan phong'!$P$9,D584+1,1),IF(D584&lt;'Phan phong'!$P$10,D584+1,1))),1)</f>
        <v>20</v>
      </c>
      <c r="E585" s="120">
        <v>290583</v>
      </c>
      <c r="F585" s="121" t="s">
        <v>432</v>
      </c>
      <c r="G585" s="122" t="s">
        <v>411</v>
      </c>
      <c r="H585" s="123">
        <v>37196</v>
      </c>
      <c r="I585" s="124"/>
      <c r="J585" s="124"/>
      <c r="K585" s="124"/>
      <c r="L585" s="124"/>
      <c r="M585" s="124"/>
      <c r="N585" s="124"/>
      <c r="O585" s="124"/>
      <c r="P585" s="124"/>
      <c r="Q585" s="125"/>
      <c r="R585" s="126"/>
      <c r="S585" s="124"/>
      <c r="T585" s="124"/>
      <c r="U585" s="124"/>
      <c r="V585" s="124"/>
      <c r="W585" s="124"/>
      <c r="X585" s="124"/>
      <c r="Y585" s="124"/>
      <c r="Z585" s="124"/>
      <c r="AA585" s="125"/>
      <c r="AB585" s="126"/>
      <c r="AC585" s="127">
        <f>SUM(I585,K585,M585,O585)</f>
        <v>0</v>
      </c>
      <c r="AD585" s="128" t="s">
        <v>7</v>
      </c>
      <c r="AE585" s="128" t="s">
        <v>272</v>
      </c>
      <c r="AF585" s="129"/>
      <c r="AG585" s="129"/>
      <c r="AH585" s="130"/>
      <c r="AI585" s="131">
        <f t="shared" si="82"/>
        <v>20</v>
      </c>
      <c r="AJ585" s="132" t="str">
        <f t="shared" si="75"/>
        <v>XH</v>
      </c>
      <c r="AK585" s="133"/>
      <c r="AL585" s="134" t="str">
        <f t="shared" si="77"/>
        <v>XH</v>
      </c>
      <c r="AM585" s="119">
        <v>945</v>
      </c>
      <c r="AN585" s="135">
        <f t="shared" si="78"/>
        <v>0</v>
      </c>
      <c r="AO585" s="135" t="str">
        <f t="shared" si="79"/>
        <v>106</v>
      </c>
      <c r="AP585" s="135" t="str">
        <f t="shared" si="80"/>
        <v>10</v>
      </c>
      <c r="AQ585" s="135" t="str">
        <f t="shared" si="81"/>
        <v>0</v>
      </c>
      <c r="AR585" s="136"/>
      <c r="AS585" s="137">
        <v>3</v>
      </c>
      <c r="AT585" s="137"/>
      <c r="AU585" s="161"/>
      <c r="AV585" s="18"/>
      <c r="AW585" s="18"/>
      <c r="AX585" s="18"/>
      <c r="AY585" s="18"/>
      <c r="AZ585" s="18"/>
      <c r="BA585" s="18"/>
      <c r="BB585" s="18"/>
      <c r="BC585" s="18"/>
      <c r="BD585" s="18"/>
      <c r="BE585" s="18"/>
      <c r="BF585" s="18"/>
      <c r="BG585" s="18"/>
      <c r="BH585" s="18"/>
      <c r="BI585" s="18"/>
      <c r="BJ585" s="18"/>
      <c r="BK585" s="18"/>
      <c r="BL585" s="18"/>
      <c r="BM585" s="18"/>
      <c r="BN585" s="18"/>
      <c r="BO585" s="18"/>
      <c r="BP585" s="18"/>
      <c r="BQ585" s="18"/>
      <c r="BR585" s="18"/>
      <c r="BS585" s="18"/>
      <c r="BT585" s="18"/>
      <c r="BU585" s="18"/>
      <c r="BV585" s="18"/>
      <c r="BW585" s="18"/>
      <c r="BX585" s="18"/>
    </row>
    <row r="586" spans="1:76" s="6" customFormat="1" ht="23.25" customHeight="1" x14ac:dyDescent="0.25">
      <c r="A586" s="43">
        <v>7</v>
      </c>
      <c r="B586" s="44">
        <v>9</v>
      </c>
      <c r="C586" s="50" t="s">
        <v>1711</v>
      </c>
      <c r="D586" s="119">
        <f>IF(AND(AS586=AS585,AL586=AL585),IF(AL586="TN",IF(AS585=3,IF(D585&lt;'Phan phong'!$I$9,D585+1,1),IF(D585&lt;'Phan phong'!$I$10,D585+1,1)),IF(AS585=3,IF(D585&lt;'Phan phong'!$P$9,D585+1,1),IF(D585&lt;'Phan phong'!$P$10,D585+1,1))),1)</f>
        <v>21</v>
      </c>
      <c r="E586" s="138">
        <v>290584</v>
      </c>
      <c r="F586" s="121" t="s">
        <v>490</v>
      </c>
      <c r="G586" s="122" t="s">
        <v>411</v>
      </c>
      <c r="H586" s="123">
        <v>36965</v>
      </c>
      <c r="I586" s="124"/>
      <c r="J586" s="124"/>
      <c r="K586" s="124"/>
      <c r="L586" s="124"/>
      <c r="M586" s="124"/>
      <c r="N586" s="124"/>
      <c r="O586" s="124"/>
      <c r="P586" s="124"/>
      <c r="Q586" s="125"/>
      <c r="R586" s="126"/>
      <c r="S586" s="124"/>
      <c r="T586" s="124"/>
      <c r="U586" s="124"/>
      <c r="V586" s="124"/>
      <c r="W586" s="124"/>
      <c r="X586" s="124"/>
      <c r="Y586" s="124"/>
      <c r="Z586" s="124"/>
      <c r="AA586" s="125"/>
      <c r="AB586" s="126"/>
      <c r="AC586" s="127">
        <f>SUM(I586,K586,M586,O586,Q586)</f>
        <v>0</v>
      </c>
      <c r="AD586" s="128" t="s">
        <v>6</v>
      </c>
      <c r="AE586" s="128" t="s">
        <v>272</v>
      </c>
      <c r="AF586" s="129"/>
      <c r="AG586" s="129"/>
      <c r="AH586" s="165"/>
      <c r="AI586" s="131">
        <f t="shared" si="82"/>
        <v>20</v>
      </c>
      <c r="AJ586" s="132" t="str">
        <f t="shared" si="75"/>
        <v>XH</v>
      </c>
      <c r="AK586" s="133" t="s">
        <v>272</v>
      </c>
      <c r="AL586" s="134" t="str">
        <f t="shared" si="77"/>
        <v>XH</v>
      </c>
      <c r="AM586" s="119">
        <v>861</v>
      </c>
      <c r="AN586" s="135">
        <f t="shared" si="78"/>
        <v>0</v>
      </c>
      <c r="AO586" s="135" t="str">
        <f t="shared" si="79"/>
        <v>104</v>
      </c>
      <c r="AP586" s="135" t="str">
        <f t="shared" si="80"/>
        <v>10</v>
      </c>
      <c r="AQ586" s="135" t="str">
        <f t="shared" si="81"/>
        <v>0</v>
      </c>
      <c r="AR586" s="136"/>
      <c r="AS586" s="137">
        <v>3</v>
      </c>
      <c r="AT586" s="137"/>
      <c r="AU586" s="161"/>
      <c r="AV586" s="18"/>
      <c r="AW586" s="18"/>
      <c r="AX586" s="18"/>
      <c r="AY586" s="18"/>
      <c r="AZ586" s="18"/>
      <c r="BA586" s="18"/>
      <c r="BB586" s="18"/>
      <c r="BC586" s="18"/>
      <c r="BD586" s="18"/>
      <c r="BE586" s="18"/>
      <c r="BF586" s="18"/>
      <c r="BG586" s="18"/>
      <c r="BH586" s="18"/>
      <c r="BI586" s="18"/>
      <c r="BJ586" s="18"/>
      <c r="BK586" s="18"/>
      <c r="BL586" s="18"/>
      <c r="BM586" s="18"/>
      <c r="BN586" s="18"/>
      <c r="BO586" s="18"/>
      <c r="BP586" s="18"/>
      <c r="BQ586" s="18"/>
      <c r="BR586" s="18"/>
      <c r="BS586" s="18"/>
      <c r="BT586" s="18"/>
      <c r="BU586" s="18"/>
      <c r="BV586" s="18"/>
      <c r="BW586" s="18"/>
      <c r="BX586" s="18"/>
    </row>
    <row r="587" spans="1:76" s="6" customFormat="1" ht="23.25" customHeight="1" x14ac:dyDescent="0.25">
      <c r="A587" s="43">
        <v>8</v>
      </c>
      <c r="B587" s="44">
        <v>26</v>
      </c>
      <c r="C587" s="50" t="s">
        <v>1908</v>
      </c>
      <c r="D587" s="119">
        <f>IF(AND(AS587=AS586,AL587=AL586),IF(AL587="TN",IF(AS586=3,IF(D586&lt;'Phan phong'!$I$9,D586+1,1),IF(D586&lt;'Phan phong'!$I$10,D586+1,1)),IF(AS586=3,IF(D586&lt;'Phan phong'!$P$9,D586+1,1),IF(D586&lt;'Phan phong'!$P$10,D586+1,1))),1)</f>
        <v>22</v>
      </c>
      <c r="E587" s="120">
        <v>290585</v>
      </c>
      <c r="F587" s="121" t="s">
        <v>399</v>
      </c>
      <c r="G587" s="122" t="s">
        <v>353</v>
      </c>
      <c r="H587" s="123">
        <v>37188</v>
      </c>
      <c r="I587" s="124"/>
      <c r="J587" s="124"/>
      <c r="K587" s="124"/>
      <c r="L587" s="124"/>
      <c r="M587" s="124"/>
      <c r="N587" s="124"/>
      <c r="O587" s="124"/>
      <c r="P587" s="124"/>
      <c r="Q587" s="125"/>
      <c r="R587" s="126"/>
      <c r="S587" s="124"/>
      <c r="T587" s="124"/>
      <c r="U587" s="124"/>
      <c r="V587" s="124"/>
      <c r="W587" s="124"/>
      <c r="X587" s="124"/>
      <c r="Y587" s="124"/>
      <c r="Z587" s="124"/>
      <c r="AA587" s="125"/>
      <c r="AB587" s="126"/>
      <c r="AC587" s="127">
        <f>SUM(I587,K587,M587,O587)</f>
        <v>0</v>
      </c>
      <c r="AD587" s="128" t="s">
        <v>9</v>
      </c>
      <c r="AE587" s="128" t="s">
        <v>272</v>
      </c>
      <c r="AF587" s="129"/>
      <c r="AG587" s="129"/>
      <c r="AH587" s="130"/>
      <c r="AI587" s="131">
        <f t="shared" si="82"/>
        <v>20</v>
      </c>
      <c r="AJ587" s="132" t="str">
        <f t="shared" si="75"/>
        <v>XH</v>
      </c>
      <c r="AK587" s="133"/>
      <c r="AL587" s="134" t="str">
        <f t="shared" si="77"/>
        <v>XH</v>
      </c>
      <c r="AM587" s="119">
        <v>1064</v>
      </c>
      <c r="AN587" s="135">
        <f t="shared" si="78"/>
        <v>0</v>
      </c>
      <c r="AO587" s="135" t="str">
        <f t="shared" si="79"/>
        <v>108</v>
      </c>
      <c r="AP587" s="135" t="str">
        <f t="shared" si="80"/>
        <v>10</v>
      </c>
      <c r="AQ587" s="135" t="str">
        <f t="shared" si="81"/>
        <v>0</v>
      </c>
      <c r="AR587" s="136"/>
      <c r="AS587" s="137">
        <v>3</v>
      </c>
      <c r="AT587" s="137"/>
      <c r="AU587" s="161"/>
      <c r="AV587" s="18"/>
      <c r="AW587" s="18"/>
      <c r="AX587" s="18"/>
      <c r="AY587" s="18"/>
      <c r="AZ587" s="18"/>
      <c r="BA587" s="18"/>
      <c r="BB587" s="18"/>
      <c r="BC587" s="18"/>
      <c r="BD587" s="18"/>
      <c r="BE587" s="18"/>
      <c r="BF587" s="18"/>
      <c r="BG587" s="18"/>
      <c r="BH587" s="18"/>
      <c r="BI587" s="18"/>
      <c r="BJ587" s="18"/>
      <c r="BK587" s="18"/>
      <c r="BL587" s="18"/>
      <c r="BM587" s="18"/>
      <c r="BN587" s="18"/>
      <c r="BO587" s="18"/>
      <c r="BP587" s="18"/>
      <c r="BQ587" s="18"/>
      <c r="BR587" s="18"/>
      <c r="BS587" s="18"/>
      <c r="BT587" s="18"/>
      <c r="BU587" s="18"/>
      <c r="BV587" s="18"/>
      <c r="BW587" s="18"/>
      <c r="BX587" s="18"/>
    </row>
    <row r="588" spans="1:76" s="6" customFormat="1" ht="23.25" customHeight="1" x14ac:dyDescent="0.25">
      <c r="A588" s="43">
        <v>17</v>
      </c>
      <c r="B588" s="44">
        <v>28</v>
      </c>
      <c r="C588" s="50" t="s">
        <v>1858</v>
      </c>
      <c r="D588" s="119">
        <f>IF(AND(AS588=AS587,AL588=AL587),IF(AL588="TN",IF(AS587=3,IF(D587&lt;'Phan phong'!$I$9,D587+1,1),IF(D587&lt;'Phan phong'!$I$10,D587+1,1)),IF(AS587=3,IF(D587&lt;'Phan phong'!$P$9,D587+1,1),IF(D587&lt;'Phan phong'!$P$10,D587+1,1))),1)</f>
        <v>23</v>
      </c>
      <c r="E588" s="138">
        <v>290586</v>
      </c>
      <c r="F588" s="121" t="s">
        <v>2068</v>
      </c>
      <c r="G588" s="122" t="s">
        <v>353</v>
      </c>
      <c r="H588" s="123">
        <v>36831</v>
      </c>
      <c r="I588" s="124"/>
      <c r="J588" s="124"/>
      <c r="K588" s="124"/>
      <c r="L588" s="124"/>
      <c r="M588" s="124"/>
      <c r="N588" s="124"/>
      <c r="O588" s="124"/>
      <c r="P588" s="124"/>
      <c r="Q588" s="125"/>
      <c r="R588" s="126"/>
      <c r="S588" s="124"/>
      <c r="T588" s="124"/>
      <c r="U588" s="124"/>
      <c r="V588" s="124"/>
      <c r="W588" s="124"/>
      <c r="X588" s="124"/>
      <c r="Y588" s="124"/>
      <c r="Z588" s="124"/>
      <c r="AA588" s="125"/>
      <c r="AB588" s="126"/>
      <c r="AC588" s="127">
        <f>SUM(I588,K588,M588,O588)</f>
        <v>0</v>
      </c>
      <c r="AD588" s="128" t="s">
        <v>8</v>
      </c>
      <c r="AE588" s="128" t="s">
        <v>272</v>
      </c>
      <c r="AF588" s="129"/>
      <c r="AG588" s="129"/>
      <c r="AH588" s="130" t="s">
        <v>1511</v>
      </c>
      <c r="AI588" s="131">
        <f t="shared" si="82"/>
        <v>20</v>
      </c>
      <c r="AJ588" s="132" t="str">
        <f t="shared" si="75"/>
        <v>XH</v>
      </c>
      <c r="AK588" s="133"/>
      <c r="AL588" s="134" t="str">
        <f t="shared" si="77"/>
        <v>XH</v>
      </c>
      <c r="AM588" s="119">
        <v>1012</v>
      </c>
      <c r="AN588" s="135">
        <f t="shared" si="78"/>
        <v>0</v>
      </c>
      <c r="AO588" s="135" t="str">
        <f t="shared" si="79"/>
        <v>107</v>
      </c>
      <c r="AP588" s="135" t="str">
        <f t="shared" si="80"/>
        <v>10</v>
      </c>
      <c r="AQ588" s="135" t="str">
        <f t="shared" si="81"/>
        <v>0</v>
      </c>
      <c r="AR588" s="180"/>
      <c r="AS588" s="137">
        <v>3</v>
      </c>
      <c r="AT588" s="137"/>
      <c r="AU588" s="161"/>
      <c r="AV588" s="18"/>
      <c r="AW588" s="18"/>
      <c r="AX588" s="18"/>
      <c r="AY588" s="18"/>
      <c r="AZ588" s="18"/>
      <c r="BA588" s="18"/>
      <c r="BB588" s="18"/>
      <c r="BC588" s="18"/>
      <c r="BD588" s="18"/>
      <c r="BE588" s="18"/>
      <c r="BF588" s="18"/>
      <c r="BG588" s="18"/>
      <c r="BH588" s="18"/>
      <c r="BI588" s="18"/>
      <c r="BJ588" s="18"/>
      <c r="BK588" s="18"/>
      <c r="BL588" s="18"/>
      <c r="BM588" s="18"/>
      <c r="BN588" s="18"/>
      <c r="BO588" s="18"/>
      <c r="BP588" s="18"/>
      <c r="BQ588" s="18"/>
      <c r="BR588" s="18"/>
      <c r="BS588" s="18"/>
      <c r="BT588" s="18"/>
      <c r="BU588" s="18"/>
      <c r="BV588" s="18"/>
      <c r="BW588" s="18"/>
      <c r="BX588" s="18"/>
    </row>
    <row r="589" spans="1:76" s="6" customFormat="1" ht="23.25" customHeight="1" x14ac:dyDescent="0.25">
      <c r="A589" s="43">
        <v>20</v>
      </c>
      <c r="B589" s="44">
        <v>19</v>
      </c>
      <c r="C589" s="50" t="s">
        <v>1952</v>
      </c>
      <c r="D589" s="119">
        <f>IF(AND(AS589=AS588,AL589=AL588),IF(AL589="TN",IF(AS588=3,IF(D588&lt;'Phan phong'!$I$9,D588+1,1),IF(D588&lt;'Phan phong'!$I$10,D588+1,1)),IF(AS588=3,IF(D588&lt;'Phan phong'!$P$9,D588+1,1),IF(D588&lt;'Phan phong'!$P$10,D588+1,1))),1)</f>
        <v>24</v>
      </c>
      <c r="E589" s="120">
        <v>290587</v>
      </c>
      <c r="F589" s="121" t="s">
        <v>410</v>
      </c>
      <c r="G589" s="122" t="s">
        <v>353</v>
      </c>
      <c r="H589" s="123">
        <v>37231</v>
      </c>
      <c r="I589" s="124"/>
      <c r="J589" s="124"/>
      <c r="K589" s="124"/>
      <c r="L589" s="124"/>
      <c r="M589" s="124"/>
      <c r="N589" s="124"/>
      <c r="O589" s="124"/>
      <c r="P589" s="124"/>
      <c r="Q589" s="125"/>
      <c r="R589" s="126"/>
      <c r="S589" s="124"/>
      <c r="T589" s="124"/>
      <c r="U589" s="124"/>
      <c r="V589" s="124"/>
      <c r="W589" s="124"/>
      <c r="X589" s="124"/>
      <c r="Y589" s="124"/>
      <c r="Z589" s="124"/>
      <c r="AA589" s="125"/>
      <c r="AB589" s="126"/>
      <c r="AC589" s="127">
        <f>SUM(I589,K589,M589,O589)</f>
        <v>0</v>
      </c>
      <c r="AD589" s="128" t="s">
        <v>164</v>
      </c>
      <c r="AE589" s="128" t="s">
        <v>272</v>
      </c>
      <c r="AF589" s="129"/>
      <c r="AG589" s="129"/>
      <c r="AH589" s="130"/>
      <c r="AI589" s="131">
        <f t="shared" si="82"/>
        <v>20</v>
      </c>
      <c r="AJ589" s="132" t="str">
        <f t="shared" si="75"/>
        <v>XH</v>
      </c>
      <c r="AK589" s="133"/>
      <c r="AL589" s="134" t="str">
        <f t="shared" si="77"/>
        <v>XH</v>
      </c>
      <c r="AM589" s="119">
        <v>1110</v>
      </c>
      <c r="AN589" s="135">
        <f t="shared" si="78"/>
        <v>0</v>
      </c>
      <c r="AO589" s="135" t="str">
        <f t="shared" si="79"/>
        <v>109</v>
      </c>
      <c r="AP589" s="135" t="str">
        <f t="shared" si="80"/>
        <v>10</v>
      </c>
      <c r="AQ589" s="135" t="str">
        <f t="shared" si="81"/>
        <v>0</v>
      </c>
      <c r="AR589" s="136"/>
      <c r="AS589" s="137">
        <v>3</v>
      </c>
      <c r="AT589" s="162"/>
      <c r="AU589" s="161"/>
      <c r="AV589" s="18"/>
      <c r="AW589" s="18"/>
      <c r="AX589" s="18"/>
      <c r="AY589" s="18"/>
      <c r="AZ589" s="18"/>
      <c r="BA589" s="18"/>
      <c r="BB589" s="18"/>
      <c r="BC589" s="18"/>
      <c r="BD589" s="18"/>
      <c r="BE589" s="18"/>
      <c r="BF589" s="18"/>
      <c r="BG589" s="18"/>
      <c r="BH589" s="18"/>
      <c r="BI589" s="18"/>
      <c r="BJ589" s="18"/>
      <c r="BK589" s="18"/>
      <c r="BL589" s="18"/>
      <c r="BM589" s="18"/>
      <c r="BN589" s="18"/>
      <c r="BO589" s="18"/>
      <c r="BP589" s="18"/>
      <c r="BQ589" s="18"/>
      <c r="BR589" s="18"/>
      <c r="BS589" s="18"/>
      <c r="BT589" s="18"/>
      <c r="BU589" s="18"/>
      <c r="BV589" s="18"/>
      <c r="BW589" s="18"/>
      <c r="BX589" s="18"/>
    </row>
    <row r="590" spans="1:76" s="6" customFormat="1" ht="23.25" customHeight="1" x14ac:dyDescent="0.2">
      <c r="A590" s="43">
        <v>3</v>
      </c>
      <c r="B590" s="43">
        <v>21</v>
      </c>
      <c r="C590" s="15" t="s">
        <v>1055</v>
      </c>
      <c r="D590" s="119">
        <f>IF(AND(AS590=AS589,AL590=AL589),IF(AL590="TN",IF(AS589=3,IF(D589&lt;'Phan phong'!$I$9,D589+1,1),IF(D589&lt;'Phan phong'!$I$10,D589+1,1)),IF(AS589=3,IF(D589&lt;'Phan phong'!$P$9,D589+1,1),IF(D589&lt;'Phan phong'!$P$10,D589+1,1))),1)</f>
        <v>25</v>
      </c>
      <c r="E590" s="138">
        <v>290588</v>
      </c>
      <c r="F590" s="121" t="s">
        <v>504</v>
      </c>
      <c r="G590" s="150" t="s">
        <v>353</v>
      </c>
      <c r="H590" s="163" t="s">
        <v>691</v>
      </c>
      <c r="I590" s="166"/>
      <c r="J590" s="166"/>
      <c r="K590" s="167"/>
      <c r="L590" s="167"/>
      <c r="M590" s="167"/>
      <c r="N590" s="167"/>
      <c r="O590" s="167"/>
      <c r="P590" s="167"/>
      <c r="Q590" s="166"/>
      <c r="R590" s="126"/>
      <c r="S590" s="166"/>
      <c r="T590" s="166"/>
      <c r="U590" s="167"/>
      <c r="V590" s="167"/>
      <c r="W590" s="167"/>
      <c r="X590" s="167"/>
      <c r="Y590" s="167"/>
      <c r="Z590" s="167"/>
      <c r="AA590" s="166"/>
      <c r="AB590" s="126"/>
      <c r="AC590" s="127">
        <f t="shared" ref="AC590:AC595" si="83">SUM(I590,K590,M590,O590,Q590)</f>
        <v>0</v>
      </c>
      <c r="AD590" s="143" t="s">
        <v>10</v>
      </c>
      <c r="AE590" s="143" t="s">
        <v>1282</v>
      </c>
      <c r="AF590" s="129"/>
      <c r="AG590" s="129"/>
      <c r="AH590" s="164"/>
      <c r="AI590" s="131">
        <f t="shared" si="82"/>
        <v>20</v>
      </c>
      <c r="AJ590" s="132" t="str">
        <f t="shared" ref="AJ590:AJ653" si="84">LEFT(RIGHT(AE590,3),2)</f>
        <v>TN</v>
      </c>
      <c r="AK590" s="133" t="s">
        <v>272</v>
      </c>
      <c r="AL590" s="134" t="str">
        <f t="shared" si="77"/>
        <v>XH</v>
      </c>
      <c r="AM590" s="119">
        <v>8</v>
      </c>
      <c r="AN590" s="135">
        <f t="shared" si="78"/>
        <v>1</v>
      </c>
      <c r="AO590" s="135" t="str">
        <f t="shared" si="79"/>
        <v>111</v>
      </c>
      <c r="AP590" s="135" t="str">
        <f t="shared" si="80"/>
        <v>11</v>
      </c>
      <c r="AQ590" s="135" t="str">
        <f t="shared" si="81"/>
        <v>1</v>
      </c>
      <c r="AR590" s="146"/>
      <c r="AS590" s="137">
        <v>3</v>
      </c>
      <c r="AT590" s="145"/>
      <c r="AU590" s="162"/>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row>
    <row r="591" spans="1:76" s="6" customFormat="1" ht="23.25" customHeight="1" x14ac:dyDescent="0.25">
      <c r="A591" s="43">
        <v>1</v>
      </c>
      <c r="B591" s="44">
        <v>9</v>
      </c>
      <c r="C591" s="50" t="s">
        <v>1723</v>
      </c>
      <c r="D591" s="119">
        <f>IF(AND(AS591=AS590,AL591=AL590),IF(AL591="TN",IF(AS590=3,IF(D590&lt;'Phan phong'!$I$9,D590+1,1),IF(D590&lt;'Phan phong'!$I$10,D590+1,1)),IF(AS590=3,IF(D590&lt;'Phan phong'!$P$9,D590+1,1),IF(D590&lt;'Phan phong'!$P$10,D590+1,1))),1)</f>
        <v>26</v>
      </c>
      <c r="E591" s="120">
        <v>290589</v>
      </c>
      <c r="F591" s="121" t="s">
        <v>2020</v>
      </c>
      <c r="G591" s="122" t="s">
        <v>353</v>
      </c>
      <c r="H591" s="123">
        <v>37177</v>
      </c>
      <c r="I591" s="124"/>
      <c r="J591" s="124"/>
      <c r="K591" s="124"/>
      <c r="L591" s="124"/>
      <c r="M591" s="124"/>
      <c r="N591" s="124"/>
      <c r="O591" s="124"/>
      <c r="P591" s="124"/>
      <c r="Q591" s="125"/>
      <c r="R591" s="126"/>
      <c r="S591" s="124"/>
      <c r="T591" s="124"/>
      <c r="U591" s="124"/>
      <c r="V591" s="124"/>
      <c r="W591" s="124"/>
      <c r="X591" s="124"/>
      <c r="Y591" s="124"/>
      <c r="Z591" s="124"/>
      <c r="AA591" s="125"/>
      <c r="AB591" s="126"/>
      <c r="AC591" s="127">
        <f t="shared" si="83"/>
        <v>0</v>
      </c>
      <c r="AD591" s="128" t="s">
        <v>6</v>
      </c>
      <c r="AE591" s="128" t="s">
        <v>272</v>
      </c>
      <c r="AF591" s="177"/>
      <c r="AG591" s="177"/>
      <c r="AH591" s="165"/>
      <c r="AI591" s="131">
        <f t="shared" si="82"/>
        <v>20</v>
      </c>
      <c r="AJ591" s="132" t="str">
        <f t="shared" si="84"/>
        <v>XH</v>
      </c>
      <c r="AK591" s="133"/>
      <c r="AL591" s="134" t="str">
        <f t="shared" si="77"/>
        <v>XH</v>
      </c>
      <c r="AM591" s="119">
        <v>873</v>
      </c>
      <c r="AN591" s="135">
        <f t="shared" si="78"/>
        <v>0</v>
      </c>
      <c r="AO591" s="135" t="str">
        <f t="shared" si="79"/>
        <v>104</v>
      </c>
      <c r="AP591" s="135" t="str">
        <f t="shared" si="80"/>
        <v>10</v>
      </c>
      <c r="AQ591" s="135" t="str">
        <f t="shared" si="81"/>
        <v>0</v>
      </c>
      <c r="AR591" s="136"/>
      <c r="AS591" s="137">
        <v>3</v>
      </c>
      <c r="AT591" s="137"/>
      <c r="AU591" s="161"/>
      <c r="AV591" s="18"/>
      <c r="AW591" s="18"/>
      <c r="AX591" s="18"/>
      <c r="AY591" s="18"/>
      <c r="AZ591" s="18"/>
      <c r="BA591" s="18"/>
      <c r="BB591" s="18"/>
      <c r="BC591" s="18"/>
      <c r="BD591" s="18"/>
      <c r="BE591" s="18"/>
      <c r="BF591" s="18"/>
      <c r="BG591" s="18"/>
      <c r="BH591" s="18"/>
      <c r="BI591" s="18"/>
      <c r="BJ591" s="18"/>
      <c r="BK591" s="18"/>
      <c r="BL591" s="18"/>
      <c r="BM591" s="18"/>
      <c r="BN591" s="18"/>
      <c r="BO591" s="18"/>
      <c r="BP591" s="18"/>
      <c r="BQ591" s="18"/>
      <c r="BR591" s="18"/>
      <c r="BS591" s="18"/>
      <c r="BT591" s="18"/>
      <c r="BU591" s="18"/>
      <c r="BV591" s="18"/>
      <c r="BW591" s="18"/>
      <c r="BX591" s="18"/>
    </row>
    <row r="592" spans="1:76" s="6" customFormat="1" ht="23.25" customHeight="1" x14ac:dyDescent="0.2">
      <c r="A592" s="43">
        <v>7</v>
      </c>
      <c r="B592" s="43">
        <v>7</v>
      </c>
      <c r="C592" s="15" t="s">
        <v>1181</v>
      </c>
      <c r="D592" s="119">
        <f>IF(AND(AS592=AS591,AL592=AL591),IF(AL592="TN",IF(AS591=3,IF(D591&lt;'Phan phong'!$I$9,D591+1,1),IF(D591&lt;'Phan phong'!$I$10,D591+1,1)),IF(AS591=3,IF(D591&lt;'Phan phong'!$P$9,D591+1,1),IF(D591&lt;'Phan phong'!$P$10,D591+1,1))),1)</f>
        <v>27</v>
      </c>
      <c r="E592" s="138">
        <v>290590</v>
      </c>
      <c r="F592" s="121" t="s">
        <v>605</v>
      </c>
      <c r="G592" s="150" t="s">
        <v>353</v>
      </c>
      <c r="H592" s="163" t="s">
        <v>867</v>
      </c>
      <c r="I592" s="142"/>
      <c r="J592" s="142"/>
      <c r="K592" s="124"/>
      <c r="L592" s="124"/>
      <c r="M592" s="124"/>
      <c r="N592" s="124"/>
      <c r="O592" s="124"/>
      <c r="P592" s="124"/>
      <c r="Q592" s="142"/>
      <c r="R592" s="126"/>
      <c r="S592" s="142"/>
      <c r="T592" s="142"/>
      <c r="U592" s="124"/>
      <c r="V592" s="124"/>
      <c r="W592" s="124"/>
      <c r="X592" s="124"/>
      <c r="Y592" s="124"/>
      <c r="Z592" s="124"/>
      <c r="AA592" s="142"/>
      <c r="AB592" s="126"/>
      <c r="AC592" s="127">
        <f t="shared" si="83"/>
        <v>0</v>
      </c>
      <c r="AD592" s="143" t="s">
        <v>17</v>
      </c>
      <c r="AE592" s="143" t="s">
        <v>273</v>
      </c>
      <c r="AF592" s="129"/>
      <c r="AG592" s="129"/>
      <c r="AH592" s="144"/>
      <c r="AI592" s="131">
        <f t="shared" si="82"/>
        <v>20</v>
      </c>
      <c r="AJ592" s="132" t="str">
        <f t="shared" si="84"/>
        <v>XH</v>
      </c>
      <c r="AK592" s="133"/>
      <c r="AL592" s="134" t="str">
        <f t="shared" si="77"/>
        <v>XH</v>
      </c>
      <c r="AM592" s="119">
        <v>301</v>
      </c>
      <c r="AN592" s="135">
        <f t="shared" si="78"/>
        <v>1</v>
      </c>
      <c r="AO592" s="135" t="str">
        <f t="shared" si="79"/>
        <v>118</v>
      </c>
      <c r="AP592" s="135" t="str">
        <f t="shared" si="80"/>
        <v>11</v>
      </c>
      <c r="AQ592" s="135" t="str">
        <f t="shared" si="81"/>
        <v>1</v>
      </c>
      <c r="AR592" s="160"/>
      <c r="AS592" s="137">
        <v>3</v>
      </c>
      <c r="AT592" s="137"/>
      <c r="AU592" s="145"/>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row>
    <row r="593" spans="1:76" s="6" customFormat="1" ht="23.25" customHeight="1" x14ac:dyDescent="0.2">
      <c r="A593" s="43">
        <v>10</v>
      </c>
      <c r="B593" s="43">
        <v>36</v>
      </c>
      <c r="C593" s="15" t="s">
        <v>1249</v>
      </c>
      <c r="D593" s="119">
        <f>IF(AND(AS593=AS592,AL593=AL592),IF(AL593="TN",IF(AS592=3,IF(D592&lt;'Phan phong'!$I$9,D592+1,1),IF(D592&lt;'Phan phong'!$I$10,D592+1,1)),IF(AS592=3,IF(D592&lt;'Phan phong'!$P$9,D592+1,1),IF(D592&lt;'Phan phong'!$P$10,D592+1,1))),1)</f>
        <v>28</v>
      </c>
      <c r="E593" s="120">
        <v>290591</v>
      </c>
      <c r="F593" s="121" t="s">
        <v>460</v>
      </c>
      <c r="G593" s="150" t="s">
        <v>379</v>
      </c>
      <c r="H593" s="163" t="s">
        <v>682</v>
      </c>
      <c r="I593" s="142"/>
      <c r="J593" s="142"/>
      <c r="K593" s="124"/>
      <c r="L593" s="124"/>
      <c r="M593" s="124"/>
      <c r="N593" s="124"/>
      <c r="O593" s="124"/>
      <c r="P593" s="124"/>
      <c r="Q593" s="142"/>
      <c r="R593" s="126"/>
      <c r="S593" s="142"/>
      <c r="T593" s="142"/>
      <c r="U593" s="124"/>
      <c r="V593" s="124"/>
      <c r="W593" s="124"/>
      <c r="X593" s="124"/>
      <c r="Y593" s="124"/>
      <c r="Z593" s="124"/>
      <c r="AA593" s="142"/>
      <c r="AB593" s="126"/>
      <c r="AC593" s="127">
        <f t="shared" si="83"/>
        <v>0</v>
      </c>
      <c r="AD593" s="143" t="s">
        <v>12</v>
      </c>
      <c r="AE593" s="143" t="s">
        <v>165</v>
      </c>
      <c r="AF593" s="129"/>
      <c r="AG593" s="129"/>
      <c r="AH593" s="144"/>
      <c r="AI593" s="131">
        <f t="shared" si="82"/>
        <v>20</v>
      </c>
      <c r="AJ593" s="132" t="str">
        <f t="shared" si="84"/>
        <v>XH</v>
      </c>
      <c r="AK593" s="133"/>
      <c r="AL593" s="134" t="str">
        <f t="shared" si="77"/>
        <v>XH</v>
      </c>
      <c r="AM593" s="119">
        <v>178</v>
      </c>
      <c r="AN593" s="135">
        <f t="shared" si="78"/>
        <v>1</v>
      </c>
      <c r="AO593" s="135" t="str">
        <f t="shared" si="79"/>
        <v>115</v>
      </c>
      <c r="AP593" s="135" t="str">
        <f t="shared" si="80"/>
        <v>11</v>
      </c>
      <c r="AQ593" s="135" t="str">
        <f t="shared" si="81"/>
        <v>1</v>
      </c>
      <c r="AR593" s="146"/>
      <c r="AS593" s="137">
        <v>3</v>
      </c>
      <c r="AT593" s="137"/>
      <c r="AU593" s="145"/>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row>
    <row r="594" spans="1:76" s="6" customFormat="1" ht="23.25" customHeight="1" x14ac:dyDescent="0.25">
      <c r="A594" s="43">
        <v>4</v>
      </c>
      <c r="B594" s="43">
        <v>39</v>
      </c>
      <c r="C594" s="15" t="s">
        <v>1057</v>
      </c>
      <c r="D594" s="119">
        <f>IF(AND(AS594=AS593,AL594=AL593),IF(AL594="TN",IF(AS593=3,IF(D593&lt;'Phan phong'!$I$9,D593+1,1),IF(D593&lt;'Phan phong'!$I$10,D593+1,1)),IF(AS593=3,IF(D593&lt;'Phan phong'!$P$9,D593+1,1),IF(D593&lt;'Phan phong'!$P$10,D593+1,1))),1)</f>
        <v>29</v>
      </c>
      <c r="E594" s="138">
        <v>290592</v>
      </c>
      <c r="F594" s="121" t="s">
        <v>438</v>
      </c>
      <c r="G594" s="150" t="s">
        <v>379</v>
      </c>
      <c r="H594" s="163" t="s">
        <v>799</v>
      </c>
      <c r="I594" s="166"/>
      <c r="J594" s="166"/>
      <c r="K594" s="167"/>
      <c r="L594" s="167"/>
      <c r="M594" s="167"/>
      <c r="N594" s="167"/>
      <c r="O594" s="167"/>
      <c r="P594" s="167"/>
      <c r="Q594" s="166"/>
      <c r="R594" s="126"/>
      <c r="S594" s="166"/>
      <c r="T594" s="166"/>
      <c r="U594" s="167"/>
      <c r="V594" s="167"/>
      <c r="W594" s="167"/>
      <c r="X594" s="167"/>
      <c r="Y594" s="167"/>
      <c r="Z594" s="167"/>
      <c r="AA594" s="166"/>
      <c r="AB594" s="126"/>
      <c r="AC594" s="127">
        <f t="shared" si="83"/>
        <v>0</v>
      </c>
      <c r="AD594" s="143" t="s">
        <v>10</v>
      </c>
      <c r="AE594" s="143" t="s">
        <v>1282</v>
      </c>
      <c r="AF594" s="129"/>
      <c r="AG594" s="129"/>
      <c r="AH594" s="144"/>
      <c r="AI594" s="131">
        <f t="shared" si="82"/>
        <v>20</v>
      </c>
      <c r="AJ594" s="132" t="str">
        <f t="shared" si="84"/>
        <v>TN</v>
      </c>
      <c r="AK594" s="133" t="s">
        <v>272</v>
      </c>
      <c r="AL594" s="134" t="str">
        <f t="shared" si="77"/>
        <v>XH</v>
      </c>
      <c r="AM594" s="119">
        <v>9</v>
      </c>
      <c r="AN594" s="135">
        <f t="shared" si="78"/>
        <v>1</v>
      </c>
      <c r="AO594" s="135" t="str">
        <f t="shared" si="79"/>
        <v>111</v>
      </c>
      <c r="AP594" s="135" t="str">
        <f t="shared" si="80"/>
        <v>11</v>
      </c>
      <c r="AQ594" s="135" t="str">
        <f t="shared" si="81"/>
        <v>1</v>
      </c>
      <c r="AR594" s="136"/>
      <c r="AS594" s="137">
        <v>3</v>
      </c>
      <c r="AT594" s="161"/>
      <c r="AU594" s="137"/>
    </row>
    <row r="595" spans="1:76" s="6" customFormat="1" ht="23.25" customHeight="1" x14ac:dyDescent="0.2">
      <c r="A595" s="43">
        <v>5</v>
      </c>
      <c r="B595" s="43">
        <v>24</v>
      </c>
      <c r="C595" s="15" t="s">
        <v>1277</v>
      </c>
      <c r="D595" s="119">
        <f>IF(AND(AS595=AS594,AL595=AL594),IF(AL595="TN",IF(AS594=3,IF(D594&lt;'Phan phong'!$I$9,D594+1,1),IF(D594&lt;'Phan phong'!$I$10,D594+1,1)),IF(AS594=3,IF(D594&lt;'Phan phong'!$P$9,D594+1,1),IF(D594&lt;'Phan phong'!$P$10,D594+1,1))),1)</f>
        <v>1</v>
      </c>
      <c r="E595" s="120">
        <v>290593</v>
      </c>
      <c r="F595" s="121" t="s">
        <v>348</v>
      </c>
      <c r="G595" s="150" t="s">
        <v>379</v>
      </c>
      <c r="H595" s="163" t="s">
        <v>904</v>
      </c>
      <c r="I595" s="166"/>
      <c r="J595" s="166"/>
      <c r="K595" s="167"/>
      <c r="L595" s="167"/>
      <c r="M595" s="167"/>
      <c r="N595" s="167"/>
      <c r="O595" s="167"/>
      <c r="P595" s="167"/>
      <c r="Q595" s="166"/>
      <c r="R595" s="126"/>
      <c r="S595" s="166"/>
      <c r="T595" s="166"/>
      <c r="U595" s="167"/>
      <c r="V595" s="167"/>
      <c r="W595" s="167"/>
      <c r="X595" s="167"/>
      <c r="Y595" s="167"/>
      <c r="Z595" s="167"/>
      <c r="AA595" s="166"/>
      <c r="AB595" s="126"/>
      <c r="AC595" s="127">
        <f t="shared" si="83"/>
        <v>0</v>
      </c>
      <c r="AD595" s="143" t="s">
        <v>10</v>
      </c>
      <c r="AE595" s="143" t="s">
        <v>165</v>
      </c>
      <c r="AF595" s="129"/>
      <c r="AG595" s="129"/>
      <c r="AH595" s="144"/>
      <c r="AI595" s="131">
        <f t="shared" si="82"/>
        <v>21</v>
      </c>
      <c r="AJ595" s="132" t="str">
        <f t="shared" si="84"/>
        <v>XH</v>
      </c>
      <c r="AK595" s="133"/>
      <c r="AL595" s="134" t="str">
        <f t="shared" si="77"/>
        <v>XH</v>
      </c>
      <c r="AM595" s="119">
        <v>10</v>
      </c>
      <c r="AN595" s="135">
        <f t="shared" si="78"/>
        <v>1</v>
      </c>
      <c r="AO595" s="135" t="str">
        <f t="shared" si="79"/>
        <v>111</v>
      </c>
      <c r="AP595" s="135" t="str">
        <f t="shared" si="80"/>
        <v>11</v>
      </c>
      <c r="AQ595" s="135" t="str">
        <f t="shared" si="81"/>
        <v>1</v>
      </c>
      <c r="AR595" s="146"/>
      <c r="AS595" s="137">
        <v>3</v>
      </c>
      <c r="AT595" s="145"/>
      <c r="AU595" s="137"/>
    </row>
    <row r="596" spans="1:76" s="6" customFormat="1" ht="23.25" customHeight="1" x14ac:dyDescent="0.25">
      <c r="A596" s="43">
        <v>25</v>
      </c>
      <c r="B596" s="44">
        <v>34</v>
      </c>
      <c r="C596" s="50" t="s">
        <v>1821</v>
      </c>
      <c r="D596" s="119">
        <f>IF(AND(AS596=AS595,AL596=AL595),IF(AL596="TN",IF(AS595=3,IF(D595&lt;'Phan phong'!$I$9,D595+1,1),IF(D595&lt;'Phan phong'!$I$10,D595+1,1)),IF(AS595=3,IF(D595&lt;'Phan phong'!$P$9,D595+1,1),IF(D595&lt;'Phan phong'!$P$10,D595+1,1))),1)</f>
        <v>2</v>
      </c>
      <c r="E596" s="138">
        <v>290594</v>
      </c>
      <c r="F596" s="121" t="s">
        <v>2051</v>
      </c>
      <c r="G596" s="122" t="s">
        <v>514</v>
      </c>
      <c r="H596" s="123">
        <v>37108</v>
      </c>
      <c r="I596" s="124"/>
      <c r="J596" s="124"/>
      <c r="K596" s="124"/>
      <c r="L596" s="124"/>
      <c r="M596" s="124"/>
      <c r="N596" s="124"/>
      <c r="O596" s="124"/>
      <c r="P596" s="124"/>
      <c r="Q596" s="125"/>
      <c r="R596" s="126"/>
      <c r="S596" s="124"/>
      <c r="T596" s="124"/>
      <c r="U596" s="124"/>
      <c r="V596" s="124"/>
      <c r="W596" s="124"/>
      <c r="X596" s="124"/>
      <c r="Y596" s="124"/>
      <c r="Z596" s="124"/>
      <c r="AA596" s="125"/>
      <c r="AB596" s="126"/>
      <c r="AC596" s="127">
        <f>SUM(I596,K596,M596,O596)</f>
        <v>0</v>
      </c>
      <c r="AD596" s="128" t="s">
        <v>7</v>
      </c>
      <c r="AE596" s="128" t="s">
        <v>272</v>
      </c>
      <c r="AF596" s="129"/>
      <c r="AG596" s="129"/>
      <c r="AH596" s="130"/>
      <c r="AI596" s="131">
        <f t="shared" si="82"/>
        <v>21</v>
      </c>
      <c r="AJ596" s="132" t="str">
        <f t="shared" si="84"/>
        <v>XH</v>
      </c>
      <c r="AK596" s="133"/>
      <c r="AL596" s="134" t="str">
        <f t="shared" si="77"/>
        <v>XH</v>
      </c>
      <c r="AM596" s="119">
        <v>972</v>
      </c>
      <c r="AN596" s="135">
        <f t="shared" si="78"/>
        <v>0</v>
      </c>
      <c r="AO596" s="135" t="str">
        <f t="shared" si="79"/>
        <v>106</v>
      </c>
      <c r="AP596" s="135" t="str">
        <f t="shared" si="80"/>
        <v>10</v>
      </c>
      <c r="AQ596" s="135" t="str">
        <f t="shared" si="81"/>
        <v>0</v>
      </c>
      <c r="AR596" s="136"/>
      <c r="AS596" s="137">
        <v>3</v>
      </c>
      <c r="AT596" s="145"/>
      <c r="AU596" s="161"/>
      <c r="AV596" s="18"/>
      <c r="AW596" s="18"/>
      <c r="AX596" s="18"/>
      <c r="AY596" s="18"/>
      <c r="AZ596" s="18"/>
      <c r="BA596" s="18"/>
      <c r="BB596" s="18"/>
      <c r="BC596" s="18"/>
      <c r="BD596" s="18"/>
      <c r="BE596" s="18"/>
      <c r="BF596" s="18"/>
      <c r="BG596" s="18"/>
      <c r="BH596" s="18"/>
      <c r="BI596" s="18"/>
      <c r="BJ596" s="18"/>
      <c r="BK596" s="18"/>
      <c r="BL596" s="18"/>
      <c r="BM596" s="18"/>
      <c r="BN596" s="18"/>
      <c r="BO596" s="18"/>
      <c r="BP596" s="18"/>
      <c r="BQ596" s="18"/>
      <c r="BR596" s="18"/>
      <c r="BS596" s="18"/>
      <c r="BT596" s="18"/>
      <c r="BU596" s="18"/>
      <c r="BV596" s="18"/>
      <c r="BW596" s="18"/>
      <c r="BX596" s="18"/>
    </row>
    <row r="597" spans="1:76" s="6" customFormat="1" ht="23.25" customHeight="1" x14ac:dyDescent="0.25">
      <c r="A597" s="43">
        <v>9</v>
      </c>
      <c r="B597" s="43">
        <v>31</v>
      </c>
      <c r="C597" s="15" t="s">
        <v>1207</v>
      </c>
      <c r="D597" s="119">
        <f>IF(AND(AS597=AS596,AL597=AL596),IF(AL597="TN",IF(AS596=3,IF(D596&lt;'Phan phong'!$I$9,D596+1,1),IF(D596&lt;'Phan phong'!$I$10,D596+1,1)),IF(AS596=3,IF(D596&lt;'Phan phong'!$P$9,D596+1,1),IF(D596&lt;'Phan phong'!$P$10,D596+1,1))),1)</f>
        <v>3</v>
      </c>
      <c r="E597" s="120">
        <v>290595</v>
      </c>
      <c r="F597" s="121" t="s">
        <v>622</v>
      </c>
      <c r="G597" s="150" t="s">
        <v>514</v>
      </c>
      <c r="H597" s="163" t="s">
        <v>692</v>
      </c>
      <c r="I597" s="142"/>
      <c r="J597" s="142"/>
      <c r="K597" s="124"/>
      <c r="L597" s="124"/>
      <c r="M597" s="124"/>
      <c r="N597" s="124"/>
      <c r="O597" s="124"/>
      <c r="P597" s="124"/>
      <c r="Q597" s="142"/>
      <c r="R597" s="172"/>
      <c r="S597" s="142"/>
      <c r="T597" s="142"/>
      <c r="U597" s="124"/>
      <c r="V597" s="124"/>
      <c r="W597" s="124"/>
      <c r="X597" s="124"/>
      <c r="Y597" s="124"/>
      <c r="Z597" s="124"/>
      <c r="AA597" s="142"/>
      <c r="AB597" s="172"/>
      <c r="AC597" s="127">
        <f>SUM(I597,K597,M597,O597,Q597)</f>
        <v>0</v>
      </c>
      <c r="AD597" s="143" t="s">
        <v>11</v>
      </c>
      <c r="AE597" s="143" t="s">
        <v>168</v>
      </c>
      <c r="AF597" s="129"/>
      <c r="AG597" s="129"/>
      <c r="AH597" s="144"/>
      <c r="AI597" s="131">
        <f t="shared" si="82"/>
        <v>21</v>
      </c>
      <c r="AJ597" s="132" t="str">
        <f t="shared" si="84"/>
        <v>XH</v>
      </c>
      <c r="AK597" s="154"/>
      <c r="AL597" s="134" t="str">
        <f t="shared" si="77"/>
        <v>XH</v>
      </c>
      <c r="AM597" s="119">
        <v>50</v>
      </c>
      <c r="AN597" s="135">
        <f t="shared" si="78"/>
        <v>1</v>
      </c>
      <c r="AO597" s="135" t="str">
        <f t="shared" si="79"/>
        <v>112</v>
      </c>
      <c r="AP597" s="135" t="str">
        <f t="shared" si="80"/>
        <v>11</v>
      </c>
      <c r="AQ597" s="135" t="str">
        <f t="shared" si="81"/>
        <v>1</v>
      </c>
      <c r="AR597" s="155"/>
      <c r="AS597" s="137">
        <v>3</v>
      </c>
      <c r="AT597" s="156"/>
      <c r="AU597" s="145"/>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row>
    <row r="598" spans="1:76" s="6" customFormat="1" ht="23.25" customHeight="1" x14ac:dyDescent="0.25">
      <c r="A598" s="43">
        <v>8</v>
      </c>
      <c r="B598" s="43">
        <v>2</v>
      </c>
      <c r="C598" s="15" t="s">
        <v>1253</v>
      </c>
      <c r="D598" s="119">
        <f>IF(AND(AS598=AS597,AL598=AL597),IF(AL598="TN",IF(AS597=3,IF(D597&lt;'Phan phong'!$I$9,D597+1,1),IF(D597&lt;'Phan phong'!$I$10,D597+1,1)),IF(AS597=3,IF(D597&lt;'Phan phong'!$P$9,D597+1,1),IF(D597&lt;'Phan phong'!$P$10,D597+1,1))),1)</f>
        <v>4</v>
      </c>
      <c r="E598" s="138">
        <v>290596</v>
      </c>
      <c r="F598" s="121" t="s">
        <v>346</v>
      </c>
      <c r="G598" s="150" t="s">
        <v>514</v>
      </c>
      <c r="H598" s="163" t="s">
        <v>828</v>
      </c>
      <c r="I598" s="142"/>
      <c r="J598" s="142"/>
      <c r="K598" s="124"/>
      <c r="L598" s="124"/>
      <c r="M598" s="124"/>
      <c r="N598" s="124"/>
      <c r="O598" s="124"/>
      <c r="P598" s="124"/>
      <c r="Q598" s="142"/>
      <c r="R598" s="126"/>
      <c r="S598" s="142"/>
      <c r="T598" s="142"/>
      <c r="U598" s="124"/>
      <c r="V598" s="124"/>
      <c r="W598" s="124"/>
      <c r="X598" s="124"/>
      <c r="Y598" s="124"/>
      <c r="Z598" s="124"/>
      <c r="AA598" s="142"/>
      <c r="AB598" s="126"/>
      <c r="AC598" s="127">
        <f>SUM(I598,K598,M598,O598,Q598)</f>
        <v>0</v>
      </c>
      <c r="AD598" s="143" t="s">
        <v>11</v>
      </c>
      <c r="AE598" s="143" t="s">
        <v>168</v>
      </c>
      <c r="AF598" s="129"/>
      <c r="AG598" s="129"/>
      <c r="AH598" s="144"/>
      <c r="AI598" s="131">
        <f t="shared" si="82"/>
        <v>21</v>
      </c>
      <c r="AJ598" s="132" t="str">
        <f t="shared" si="84"/>
        <v>XH</v>
      </c>
      <c r="AK598" s="133"/>
      <c r="AL598" s="134" t="str">
        <f t="shared" si="77"/>
        <v>XH</v>
      </c>
      <c r="AM598" s="119">
        <v>49</v>
      </c>
      <c r="AN598" s="135">
        <f t="shared" si="78"/>
        <v>1</v>
      </c>
      <c r="AO598" s="135" t="str">
        <f t="shared" si="79"/>
        <v>112</v>
      </c>
      <c r="AP598" s="135" t="str">
        <f t="shared" si="80"/>
        <v>11</v>
      </c>
      <c r="AQ598" s="135" t="str">
        <f t="shared" si="81"/>
        <v>1</v>
      </c>
      <c r="AR598" s="136"/>
      <c r="AS598" s="137">
        <v>3</v>
      </c>
      <c r="AT598" s="145"/>
      <c r="AU598" s="145"/>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row>
    <row r="599" spans="1:76" s="6" customFormat="1" ht="23.25" customHeight="1" x14ac:dyDescent="0.25">
      <c r="A599" s="43">
        <v>14</v>
      </c>
      <c r="B599" s="43">
        <v>14</v>
      </c>
      <c r="C599" s="15" t="s">
        <v>1143</v>
      </c>
      <c r="D599" s="119">
        <f>IF(AND(AS599=AS598,AL599=AL598),IF(AL599="TN",IF(AS598=3,IF(D598&lt;'Phan phong'!$I$9,D598+1,1),IF(D598&lt;'Phan phong'!$I$10,D598+1,1)),IF(AS598=3,IF(D598&lt;'Phan phong'!$P$9,D598+1,1),IF(D598&lt;'Phan phong'!$P$10,D598+1,1))),1)</f>
        <v>5</v>
      </c>
      <c r="E599" s="120">
        <v>290597</v>
      </c>
      <c r="F599" s="121" t="s">
        <v>334</v>
      </c>
      <c r="G599" s="150" t="s">
        <v>514</v>
      </c>
      <c r="H599" s="163" t="s">
        <v>746</v>
      </c>
      <c r="I599" s="142"/>
      <c r="J599" s="142"/>
      <c r="K599" s="124"/>
      <c r="L599" s="124"/>
      <c r="M599" s="124"/>
      <c r="N599" s="124"/>
      <c r="O599" s="124"/>
      <c r="P599" s="124"/>
      <c r="Q599" s="142"/>
      <c r="R599" s="152"/>
      <c r="S599" s="142"/>
      <c r="T599" s="142"/>
      <c r="U599" s="124"/>
      <c r="V599" s="124"/>
      <c r="W599" s="124"/>
      <c r="X599" s="124"/>
      <c r="Y599" s="124"/>
      <c r="Z599" s="124"/>
      <c r="AA599" s="142"/>
      <c r="AB599" s="152"/>
      <c r="AC599" s="127">
        <f>SUM(I599,K599,M599,O599,Q599)</f>
        <v>0</v>
      </c>
      <c r="AD599" s="143" t="s">
        <v>17</v>
      </c>
      <c r="AE599" s="143" t="s">
        <v>273</v>
      </c>
      <c r="AF599" s="129"/>
      <c r="AG599" s="129"/>
      <c r="AH599" s="144"/>
      <c r="AI599" s="131">
        <f t="shared" si="82"/>
        <v>21</v>
      </c>
      <c r="AJ599" s="132" t="str">
        <f t="shared" si="84"/>
        <v>XH</v>
      </c>
      <c r="AK599" s="154"/>
      <c r="AL599" s="134" t="str">
        <f t="shared" si="77"/>
        <v>XH</v>
      </c>
      <c r="AM599" s="119">
        <v>302</v>
      </c>
      <c r="AN599" s="135">
        <f t="shared" si="78"/>
        <v>1</v>
      </c>
      <c r="AO599" s="135" t="str">
        <f t="shared" si="79"/>
        <v>118</v>
      </c>
      <c r="AP599" s="135" t="str">
        <f t="shared" si="80"/>
        <v>11</v>
      </c>
      <c r="AQ599" s="135" t="str">
        <f t="shared" si="81"/>
        <v>1</v>
      </c>
      <c r="AR599" s="155"/>
      <c r="AS599" s="137">
        <v>3</v>
      </c>
      <c r="AT599" s="156"/>
      <c r="AU599" s="145"/>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row>
    <row r="600" spans="1:76" s="6" customFormat="1" ht="23.25" customHeight="1" x14ac:dyDescent="0.2">
      <c r="A600" s="43">
        <v>9</v>
      </c>
      <c r="B600" s="43">
        <v>9</v>
      </c>
      <c r="C600" s="15" t="s">
        <v>1202</v>
      </c>
      <c r="D600" s="119">
        <f>IF(AND(AS600=AS599,AL600=AL599),IF(AL600="TN",IF(AS599=3,IF(D599&lt;'Phan phong'!$I$9,D599+1,1),IF(D599&lt;'Phan phong'!$I$10,D599+1,1)),IF(AS599=3,IF(D599&lt;'Phan phong'!$P$9,D599+1,1),IF(D599&lt;'Phan phong'!$P$10,D599+1,1))),1)</f>
        <v>6</v>
      </c>
      <c r="E600" s="138">
        <v>290598</v>
      </c>
      <c r="F600" s="121" t="s">
        <v>334</v>
      </c>
      <c r="G600" s="150" t="s">
        <v>514</v>
      </c>
      <c r="H600" s="163" t="s">
        <v>879</v>
      </c>
      <c r="I600" s="142"/>
      <c r="J600" s="142"/>
      <c r="K600" s="124"/>
      <c r="L600" s="124"/>
      <c r="M600" s="124"/>
      <c r="N600" s="124"/>
      <c r="O600" s="124"/>
      <c r="P600" s="124"/>
      <c r="Q600" s="142"/>
      <c r="R600" s="126"/>
      <c r="S600" s="142"/>
      <c r="T600" s="142"/>
      <c r="U600" s="124"/>
      <c r="V600" s="124"/>
      <c r="W600" s="124"/>
      <c r="X600" s="124"/>
      <c r="Y600" s="124"/>
      <c r="Z600" s="124"/>
      <c r="AA600" s="142"/>
      <c r="AB600" s="126"/>
      <c r="AC600" s="127">
        <f>SUM(I600,K600,M600,O600)</f>
        <v>0</v>
      </c>
      <c r="AD600" s="143" t="s">
        <v>1281</v>
      </c>
      <c r="AE600" s="143" t="s">
        <v>167</v>
      </c>
      <c r="AF600" s="129"/>
      <c r="AG600" s="129"/>
      <c r="AH600" s="171"/>
      <c r="AI600" s="131">
        <f t="shared" si="82"/>
        <v>21</v>
      </c>
      <c r="AJ600" s="132" t="str">
        <f t="shared" si="84"/>
        <v>XH</v>
      </c>
      <c r="AK600" s="133"/>
      <c r="AL600" s="134" t="str">
        <f t="shared" si="77"/>
        <v>XH</v>
      </c>
      <c r="AM600" s="119">
        <v>344</v>
      </c>
      <c r="AN600" s="135">
        <f t="shared" si="78"/>
        <v>1</v>
      </c>
      <c r="AO600" s="135" t="str">
        <f t="shared" si="79"/>
        <v>119</v>
      </c>
      <c r="AP600" s="135" t="str">
        <f t="shared" si="80"/>
        <v>11</v>
      </c>
      <c r="AQ600" s="135" t="str">
        <f t="shared" si="81"/>
        <v>1</v>
      </c>
      <c r="AR600" s="146"/>
      <c r="AS600" s="137">
        <v>3</v>
      </c>
      <c r="AT600" s="137"/>
      <c r="AU600" s="170"/>
      <c r="AV600" s="5"/>
      <c r="AW600" s="5"/>
      <c r="AX600" s="5"/>
      <c r="AY600" s="5"/>
      <c r="AZ600" s="5"/>
      <c r="BA600" s="5"/>
      <c r="BB600" s="5"/>
      <c r="BC600" s="5"/>
      <c r="BD600" s="5"/>
      <c r="BE600" s="5"/>
      <c r="BF600" s="5"/>
      <c r="BG600" s="5"/>
      <c r="BH600" s="5"/>
      <c r="BI600" s="5"/>
      <c r="BJ600" s="5"/>
      <c r="BK600" s="5"/>
      <c r="BL600" s="5"/>
      <c r="BM600" s="5"/>
      <c r="BN600" s="5"/>
      <c r="BO600" s="5"/>
      <c r="BP600" s="5"/>
      <c r="BQ600" s="5"/>
      <c r="BR600" s="5"/>
      <c r="BS600" s="5"/>
      <c r="BT600" s="5"/>
      <c r="BU600" s="5"/>
      <c r="BV600" s="5"/>
      <c r="BW600" s="5"/>
      <c r="BX600" s="5"/>
    </row>
    <row r="601" spans="1:76" s="6" customFormat="1" ht="23.25" customHeight="1" x14ac:dyDescent="0.2">
      <c r="A601" s="43">
        <v>12</v>
      </c>
      <c r="B601" s="43">
        <v>34</v>
      </c>
      <c r="C601" s="15" t="s">
        <v>1264</v>
      </c>
      <c r="D601" s="119">
        <f>IF(AND(AS601=AS600,AL601=AL600),IF(AL601="TN",IF(AS600=3,IF(D600&lt;'Phan phong'!$I$9,D600+1,1),IF(D600&lt;'Phan phong'!$I$10,D600+1,1)),IF(AS600=3,IF(D600&lt;'Phan phong'!$P$9,D600+1,1),IF(D600&lt;'Phan phong'!$P$10,D600+1,1))),1)</f>
        <v>7</v>
      </c>
      <c r="E601" s="120">
        <v>290599</v>
      </c>
      <c r="F601" s="121" t="s">
        <v>344</v>
      </c>
      <c r="G601" s="150" t="s">
        <v>514</v>
      </c>
      <c r="H601" s="163" t="s">
        <v>713</v>
      </c>
      <c r="I601" s="142"/>
      <c r="J601" s="142"/>
      <c r="K601" s="124"/>
      <c r="L601" s="124"/>
      <c r="M601" s="124"/>
      <c r="N601" s="124"/>
      <c r="O601" s="124"/>
      <c r="P601" s="124"/>
      <c r="Q601" s="142"/>
      <c r="R601" s="126"/>
      <c r="S601" s="142"/>
      <c r="T601" s="142"/>
      <c r="U601" s="124"/>
      <c r="V601" s="124"/>
      <c r="W601" s="124"/>
      <c r="X601" s="124"/>
      <c r="Y601" s="124"/>
      <c r="Z601" s="124"/>
      <c r="AA601" s="142"/>
      <c r="AB601" s="126"/>
      <c r="AC601" s="127">
        <f>SUM(I601,K601,M601,O601,Q601)</f>
        <v>0</v>
      </c>
      <c r="AD601" s="143" t="s">
        <v>13</v>
      </c>
      <c r="AE601" s="143" t="s">
        <v>165</v>
      </c>
      <c r="AF601" s="129"/>
      <c r="AG601" s="129"/>
      <c r="AH601" s="144"/>
      <c r="AI601" s="131">
        <f t="shared" si="82"/>
        <v>21</v>
      </c>
      <c r="AJ601" s="132" t="str">
        <f t="shared" si="84"/>
        <v>XH</v>
      </c>
      <c r="AK601" s="133"/>
      <c r="AL601" s="134" t="str">
        <f t="shared" si="77"/>
        <v>XH</v>
      </c>
      <c r="AM601" s="119">
        <v>96</v>
      </c>
      <c r="AN601" s="135">
        <f t="shared" si="78"/>
        <v>1</v>
      </c>
      <c r="AO601" s="135" t="str">
        <f t="shared" si="79"/>
        <v>113</v>
      </c>
      <c r="AP601" s="135" t="str">
        <f t="shared" si="80"/>
        <v>11</v>
      </c>
      <c r="AQ601" s="135" t="str">
        <f t="shared" si="81"/>
        <v>1</v>
      </c>
      <c r="AR601" s="146"/>
      <c r="AS601" s="137">
        <v>3</v>
      </c>
      <c r="AT601" s="145"/>
      <c r="AU601" s="145"/>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row>
    <row r="602" spans="1:76" s="6" customFormat="1" ht="23.25" customHeight="1" x14ac:dyDescent="0.25">
      <c r="A602" s="43">
        <v>4</v>
      </c>
      <c r="B602" s="44">
        <v>16</v>
      </c>
      <c r="C602" s="50" t="s">
        <v>1731</v>
      </c>
      <c r="D602" s="119">
        <f>IF(AND(AS602=AS601,AL602=AL601),IF(AL602="TN",IF(AS601=3,IF(D601&lt;'Phan phong'!$I$9,D601+1,1),IF(D601&lt;'Phan phong'!$I$10,D601+1,1)),IF(AS601=3,IF(D601&lt;'Phan phong'!$P$9,D601+1,1),IF(D601&lt;'Phan phong'!$P$10,D601+1,1))),1)</f>
        <v>8</v>
      </c>
      <c r="E602" s="138">
        <v>290600</v>
      </c>
      <c r="F602" s="121" t="s">
        <v>2025</v>
      </c>
      <c r="G602" s="122" t="s">
        <v>514</v>
      </c>
      <c r="H602" s="123">
        <v>37197</v>
      </c>
      <c r="I602" s="124"/>
      <c r="J602" s="124"/>
      <c r="K602" s="124"/>
      <c r="L602" s="124"/>
      <c r="M602" s="124"/>
      <c r="N602" s="124"/>
      <c r="O602" s="124"/>
      <c r="P602" s="124"/>
      <c r="Q602" s="125"/>
      <c r="R602" s="126"/>
      <c r="S602" s="124"/>
      <c r="T602" s="124"/>
      <c r="U602" s="124"/>
      <c r="V602" s="124"/>
      <c r="W602" s="124"/>
      <c r="X602" s="124"/>
      <c r="Y602" s="124"/>
      <c r="Z602" s="124"/>
      <c r="AA602" s="125"/>
      <c r="AB602" s="126"/>
      <c r="AC602" s="127">
        <f>SUM(I602,K602,M602,O602,Q602)</f>
        <v>0</v>
      </c>
      <c r="AD602" s="128" t="s">
        <v>6</v>
      </c>
      <c r="AE602" s="128" t="s">
        <v>272</v>
      </c>
      <c r="AF602" s="177"/>
      <c r="AG602" s="177"/>
      <c r="AH602" s="165"/>
      <c r="AI602" s="131">
        <f t="shared" si="82"/>
        <v>21</v>
      </c>
      <c r="AJ602" s="132" t="str">
        <f t="shared" si="84"/>
        <v>XH</v>
      </c>
      <c r="AK602" s="133"/>
      <c r="AL602" s="134" t="str">
        <f t="shared" si="77"/>
        <v>XH</v>
      </c>
      <c r="AM602" s="119">
        <v>881</v>
      </c>
      <c r="AN602" s="135">
        <f t="shared" si="78"/>
        <v>0</v>
      </c>
      <c r="AO602" s="135" t="str">
        <f t="shared" si="79"/>
        <v>104</v>
      </c>
      <c r="AP602" s="135" t="str">
        <f t="shared" si="80"/>
        <v>10</v>
      </c>
      <c r="AQ602" s="135" t="str">
        <f t="shared" si="81"/>
        <v>0</v>
      </c>
      <c r="AR602" s="136"/>
      <c r="AS602" s="137">
        <v>3</v>
      </c>
      <c r="AT602" s="137"/>
      <c r="AU602" s="161"/>
      <c r="AV602" s="18"/>
      <c r="AW602" s="18"/>
      <c r="AX602" s="18"/>
      <c r="AY602" s="18"/>
      <c r="AZ602" s="18"/>
      <c r="BA602" s="18"/>
      <c r="BB602" s="18"/>
      <c r="BC602" s="18"/>
      <c r="BD602" s="18"/>
      <c r="BE602" s="18"/>
      <c r="BF602" s="18"/>
      <c r="BG602" s="18"/>
      <c r="BH602" s="18"/>
      <c r="BI602" s="18"/>
      <c r="BJ602" s="18"/>
      <c r="BK602" s="18"/>
      <c r="BL602" s="18"/>
      <c r="BM602" s="18"/>
      <c r="BN602" s="18"/>
      <c r="BO602" s="18"/>
      <c r="BP602" s="18"/>
      <c r="BQ602" s="18"/>
      <c r="BR602" s="18"/>
      <c r="BS602" s="18"/>
      <c r="BT602" s="18"/>
      <c r="BU602" s="18"/>
      <c r="BV602" s="18"/>
      <c r="BW602" s="18"/>
      <c r="BX602" s="18"/>
    </row>
    <row r="603" spans="1:76" s="6" customFormat="1" ht="23.25" customHeight="1" x14ac:dyDescent="0.2">
      <c r="A603" s="43">
        <v>1</v>
      </c>
      <c r="B603" s="44">
        <v>6</v>
      </c>
      <c r="C603" s="50" t="s">
        <v>1911</v>
      </c>
      <c r="D603" s="119">
        <f>IF(AND(AS603=AS602,AL603=AL602),IF(AL603="TN",IF(AS602=3,IF(D602&lt;'Phan phong'!$I$9,D602+1,1),IF(D602&lt;'Phan phong'!$I$10,D602+1,1)),IF(AS602=3,IF(D602&lt;'Phan phong'!$P$9,D602+1,1),IF(D602&lt;'Phan phong'!$P$10,D602+1,1))),1)</f>
        <v>9</v>
      </c>
      <c r="E603" s="120">
        <v>290601</v>
      </c>
      <c r="F603" s="121" t="s">
        <v>2085</v>
      </c>
      <c r="G603" s="122" t="s">
        <v>1977</v>
      </c>
      <c r="H603" s="123">
        <v>36963</v>
      </c>
      <c r="I603" s="124"/>
      <c r="J603" s="124"/>
      <c r="K603" s="124"/>
      <c r="L603" s="124"/>
      <c r="M603" s="124"/>
      <c r="N603" s="124"/>
      <c r="O603" s="124"/>
      <c r="P603" s="124"/>
      <c r="Q603" s="125"/>
      <c r="R603" s="126"/>
      <c r="S603" s="124"/>
      <c r="T603" s="124"/>
      <c r="U603" s="124"/>
      <c r="V603" s="124"/>
      <c r="W603" s="124"/>
      <c r="X603" s="124"/>
      <c r="Y603" s="124"/>
      <c r="Z603" s="124"/>
      <c r="AA603" s="125"/>
      <c r="AB603" s="126"/>
      <c r="AC603" s="127">
        <f>SUM(I603,K603,M603,O603)</f>
        <v>0</v>
      </c>
      <c r="AD603" s="128" t="s">
        <v>9</v>
      </c>
      <c r="AE603" s="128" t="s">
        <v>272</v>
      </c>
      <c r="AF603" s="129"/>
      <c r="AG603" s="129"/>
      <c r="AH603" s="130"/>
      <c r="AI603" s="131">
        <f t="shared" si="82"/>
        <v>21</v>
      </c>
      <c r="AJ603" s="132" t="str">
        <f t="shared" si="84"/>
        <v>XH</v>
      </c>
      <c r="AK603" s="133"/>
      <c r="AL603" s="134" t="str">
        <f t="shared" si="77"/>
        <v>XH</v>
      </c>
      <c r="AM603" s="119">
        <v>1067</v>
      </c>
      <c r="AN603" s="135">
        <f t="shared" si="78"/>
        <v>0</v>
      </c>
      <c r="AO603" s="135" t="str">
        <f t="shared" si="79"/>
        <v>108</v>
      </c>
      <c r="AP603" s="135" t="str">
        <f t="shared" si="80"/>
        <v>10</v>
      </c>
      <c r="AQ603" s="135" t="str">
        <f t="shared" si="81"/>
        <v>0</v>
      </c>
      <c r="AR603" s="146"/>
      <c r="AS603" s="137">
        <v>3</v>
      </c>
      <c r="AT603" s="145"/>
      <c r="AU603" s="302"/>
      <c r="AV603" s="18"/>
      <c r="AW603" s="18"/>
      <c r="AX603" s="18"/>
      <c r="AY603" s="18"/>
      <c r="AZ603" s="18"/>
      <c r="BA603" s="18"/>
      <c r="BB603" s="18"/>
      <c r="BC603" s="18"/>
      <c r="BD603" s="18"/>
      <c r="BE603" s="18"/>
      <c r="BF603" s="18"/>
      <c r="BG603" s="18"/>
      <c r="BH603" s="18"/>
      <c r="BI603" s="18"/>
      <c r="BJ603" s="18"/>
      <c r="BK603" s="18"/>
      <c r="BL603" s="18"/>
      <c r="BM603" s="18"/>
      <c r="BN603" s="18"/>
      <c r="BO603" s="18"/>
      <c r="BP603" s="18"/>
      <c r="BQ603" s="18"/>
      <c r="BR603" s="18"/>
      <c r="BS603" s="18"/>
      <c r="BT603" s="18"/>
      <c r="BU603" s="18"/>
      <c r="BV603" s="18"/>
      <c r="BW603" s="18"/>
      <c r="BX603" s="18"/>
    </row>
    <row r="604" spans="1:76" s="6" customFormat="1" ht="23.25" customHeight="1" x14ac:dyDescent="0.25">
      <c r="A604" s="43">
        <v>3</v>
      </c>
      <c r="B604" s="44">
        <v>18</v>
      </c>
      <c r="C604" s="50" t="s">
        <v>1732</v>
      </c>
      <c r="D604" s="119">
        <f>IF(AND(AS604=AS603,AL604=AL603),IF(AL604="TN",IF(AS603=3,IF(D603&lt;'Phan phong'!$I$9,D603+1,1),IF(D603&lt;'Phan phong'!$I$10,D603+1,1)),IF(AS603=3,IF(D603&lt;'Phan phong'!$P$9,D603+1,1),IF(D603&lt;'Phan phong'!$P$10,D603+1,1))),1)</f>
        <v>10</v>
      </c>
      <c r="E604" s="138">
        <v>290602</v>
      </c>
      <c r="F604" s="121" t="s">
        <v>1377</v>
      </c>
      <c r="G604" s="150" t="s">
        <v>1977</v>
      </c>
      <c r="H604" s="123">
        <v>37056</v>
      </c>
      <c r="I604" s="124"/>
      <c r="J604" s="124"/>
      <c r="K604" s="124"/>
      <c r="L604" s="124"/>
      <c r="M604" s="124"/>
      <c r="N604" s="124"/>
      <c r="O604" s="124"/>
      <c r="P604" s="124"/>
      <c r="Q604" s="125"/>
      <c r="R604" s="126"/>
      <c r="S604" s="124"/>
      <c r="T604" s="124"/>
      <c r="U604" s="124"/>
      <c r="V604" s="124"/>
      <c r="W604" s="124"/>
      <c r="X604" s="124"/>
      <c r="Y604" s="124"/>
      <c r="Z604" s="124"/>
      <c r="AA604" s="125"/>
      <c r="AB604" s="126"/>
      <c r="AC604" s="127">
        <f>SUM(I604,K604,M604,O604,Q604)</f>
        <v>0</v>
      </c>
      <c r="AD604" s="128" t="s">
        <v>6</v>
      </c>
      <c r="AE604" s="128" t="s">
        <v>272</v>
      </c>
      <c r="AF604" s="177"/>
      <c r="AG604" s="177"/>
      <c r="AH604" s="171"/>
      <c r="AI604" s="131">
        <f t="shared" si="82"/>
        <v>21</v>
      </c>
      <c r="AJ604" s="132" t="str">
        <f t="shared" si="84"/>
        <v>XH</v>
      </c>
      <c r="AK604" s="133"/>
      <c r="AL604" s="134" t="str">
        <f t="shared" si="77"/>
        <v>XH</v>
      </c>
      <c r="AM604" s="119">
        <v>882</v>
      </c>
      <c r="AN604" s="135">
        <f t="shared" si="78"/>
        <v>0</v>
      </c>
      <c r="AO604" s="135" t="str">
        <f t="shared" si="79"/>
        <v>104</v>
      </c>
      <c r="AP604" s="135" t="str">
        <f t="shared" si="80"/>
        <v>10</v>
      </c>
      <c r="AQ604" s="135" t="str">
        <f t="shared" si="81"/>
        <v>0</v>
      </c>
      <c r="AR604" s="136"/>
      <c r="AS604" s="137">
        <v>3</v>
      </c>
      <c r="AT604" s="137"/>
      <c r="AU604" s="161"/>
      <c r="AV604" s="18"/>
      <c r="AW604" s="18"/>
      <c r="AX604" s="18"/>
      <c r="AY604" s="18"/>
      <c r="AZ604" s="18"/>
      <c r="BA604" s="18"/>
      <c r="BB604" s="18"/>
      <c r="BC604" s="18"/>
      <c r="BD604" s="18"/>
      <c r="BE604" s="18"/>
      <c r="BF604" s="18"/>
      <c r="BG604" s="18"/>
      <c r="BH604" s="18"/>
      <c r="BI604" s="18"/>
      <c r="BJ604" s="18"/>
      <c r="BK604" s="18"/>
      <c r="BL604" s="18"/>
      <c r="BM604" s="18"/>
      <c r="BN604" s="18"/>
      <c r="BO604" s="18"/>
      <c r="BP604" s="18"/>
      <c r="BQ604" s="18"/>
      <c r="BR604" s="18"/>
      <c r="BS604" s="18"/>
      <c r="BT604" s="18"/>
      <c r="BU604" s="18"/>
      <c r="BV604" s="18"/>
      <c r="BW604" s="18"/>
      <c r="BX604" s="18"/>
    </row>
    <row r="605" spans="1:76" s="6" customFormat="1" ht="23.25" customHeight="1" x14ac:dyDescent="0.25">
      <c r="A605" s="43">
        <v>12</v>
      </c>
      <c r="B605" s="44">
        <v>31</v>
      </c>
      <c r="C605" s="50" t="s">
        <v>1955</v>
      </c>
      <c r="D605" s="119">
        <f>IF(AND(AS605=AS604,AL605=AL604),IF(AL605="TN",IF(AS604=3,IF(D604&lt;'Phan phong'!$I$9,D604+1,1),IF(D604&lt;'Phan phong'!$I$10,D604+1,1)),IF(AS604=3,IF(D604&lt;'Phan phong'!$P$9,D604+1,1),IF(D604&lt;'Phan phong'!$P$10,D604+1,1))),1)</f>
        <v>11</v>
      </c>
      <c r="E605" s="120">
        <v>290603</v>
      </c>
      <c r="F605" s="121" t="s">
        <v>348</v>
      </c>
      <c r="G605" s="122" t="s">
        <v>1977</v>
      </c>
      <c r="H605" s="123">
        <v>36925</v>
      </c>
      <c r="I605" s="124"/>
      <c r="J605" s="124"/>
      <c r="K605" s="124"/>
      <c r="L605" s="124"/>
      <c r="M605" s="124"/>
      <c r="N605" s="124"/>
      <c r="O605" s="124"/>
      <c r="P605" s="124"/>
      <c r="Q605" s="125"/>
      <c r="R605" s="126"/>
      <c r="S605" s="124"/>
      <c r="T605" s="124"/>
      <c r="U605" s="124"/>
      <c r="V605" s="124"/>
      <c r="W605" s="124"/>
      <c r="X605" s="124"/>
      <c r="Y605" s="124"/>
      <c r="Z605" s="124"/>
      <c r="AA605" s="125"/>
      <c r="AB605" s="126"/>
      <c r="AC605" s="127">
        <f>SUM(I605,K605,M605,O605)</f>
        <v>0</v>
      </c>
      <c r="AD605" s="128" t="s">
        <v>164</v>
      </c>
      <c r="AE605" s="128" t="s">
        <v>272</v>
      </c>
      <c r="AF605" s="129"/>
      <c r="AG605" s="129"/>
      <c r="AH605" s="130"/>
      <c r="AI605" s="131">
        <f t="shared" si="82"/>
        <v>21</v>
      </c>
      <c r="AJ605" s="132" t="str">
        <f t="shared" si="84"/>
        <v>XH</v>
      </c>
      <c r="AK605" s="133"/>
      <c r="AL605" s="134" t="str">
        <f t="shared" si="77"/>
        <v>XH</v>
      </c>
      <c r="AM605" s="119">
        <v>1113</v>
      </c>
      <c r="AN605" s="135">
        <f t="shared" si="78"/>
        <v>0</v>
      </c>
      <c r="AO605" s="135" t="str">
        <f t="shared" si="79"/>
        <v>109</v>
      </c>
      <c r="AP605" s="135" t="str">
        <f t="shared" si="80"/>
        <v>10</v>
      </c>
      <c r="AQ605" s="135" t="str">
        <f t="shared" si="81"/>
        <v>0</v>
      </c>
      <c r="AR605" s="136"/>
      <c r="AS605" s="137">
        <v>3</v>
      </c>
      <c r="AT605" s="161"/>
      <c r="AU605" s="161"/>
      <c r="AV605" s="18"/>
      <c r="AW605" s="18"/>
      <c r="AX605" s="18"/>
      <c r="AY605" s="18"/>
      <c r="AZ605" s="18"/>
      <c r="BA605" s="18"/>
      <c r="BB605" s="18"/>
      <c r="BC605" s="18"/>
      <c r="BD605" s="18"/>
      <c r="BE605" s="18"/>
      <c r="BF605" s="18"/>
      <c r="BG605" s="18"/>
      <c r="BH605" s="18"/>
      <c r="BI605" s="18"/>
      <c r="BJ605" s="18"/>
      <c r="BK605" s="18"/>
      <c r="BL605" s="18"/>
      <c r="BM605" s="18"/>
      <c r="BN605" s="18"/>
      <c r="BO605" s="18"/>
      <c r="BP605" s="18"/>
      <c r="BQ605" s="18"/>
      <c r="BR605" s="18"/>
      <c r="BS605" s="18"/>
      <c r="BT605" s="18"/>
      <c r="BU605" s="18"/>
      <c r="BV605" s="18"/>
      <c r="BW605" s="18"/>
      <c r="BX605" s="18"/>
    </row>
    <row r="606" spans="1:76" s="6" customFormat="1" ht="23.25" customHeight="1" x14ac:dyDescent="0.25">
      <c r="A606" s="43">
        <v>18</v>
      </c>
      <c r="B606" s="44">
        <v>41</v>
      </c>
      <c r="C606" s="50" t="s">
        <v>1892</v>
      </c>
      <c r="D606" s="119">
        <f>IF(AND(AS606=AS605,AL606=AL605),IF(AL606="TN",IF(AS605=3,IF(D605&lt;'Phan phong'!$I$9,D605+1,1),IF(D605&lt;'Phan phong'!$I$10,D605+1,1)),IF(AS605=3,IF(D605&lt;'Phan phong'!$P$9,D605+1,1),IF(D605&lt;'Phan phong'!$P$10,D605+1,1))),1)</f>
        <v>12</v>
      </c>
      <c r="E606" s="138">
        <v>290604</v>
      </c>
      <c r="F606" s="121" t="s">
        <v>495</v>
      </c>
      <c r="G606" s="122" t="s">
        <v>1977</v>
      </c>
      <c r="H606" s="123">
        <v>37070</v>
      </c>
      <c r="I606" s="124"/>
      <c r="J606" s="124"/>
      <c r="K606" s="124"/>
      <c r="L606" s="124"/>
      <c r="M606" s="124"/>
      <c r="N606" s="124"/>
      <c r="O606" s="124"/>
      <c r="P606" s="124"/>
      <c r="Q606" s="125"/>
      <c r="R606" s="126"/>
      <c r="S606" s="124"/>
      <c r="T606" s="124"/>
      <c r="U606" s="124"/>
      <c r="V606" s="124"/>
      <c r="W606" s="124"/>
      <c r="X606" s="124"/>
      <c r="Y606" s="124"/>
      <c r="Z606" s="124"/>
      <c r="AA606" s="125"/>
      <c r="AB606" s="126"/>
      <c r="AC606" s="127">
        <f>SUM(I606,K606,M606,O606)</f>
        <v>0</v>
      </c>
      <c r="AD606" s="128" t="s">
        <v>9</v>
      </c>
      <c r="AE606" s="128" t="s">
        <v>163</v>
      </c>
      <c r="AF606" s="129"/>
      <c r="AG606" s="129"/>
      <c r="AH606" s="130"/>
      <c r="AI606" s="131">
        <f t="shared" si="82"/>
        <v>21</v>
      </c>
      <c r="AJ606" s="132" t="str">
        <f t="shared" si="84"/>
        <v>TN</v>
      </c>
      <c r="AK606" s="133" t="s">
        <v>272</v>
      </c>
      <c r="AL606" s="134" t="str">
        <f t="shared" si="77"/>
        <v>XH</v>
      </c>
      <c r="AM606" s="119">
        <v>1048</v>
      </c>
      <c r="AN606" s="135">
        <f t="shared" si="78"/>
        <v>0</v>
      </c>
      <c r="AO606" s="135" t="str">
        <f t="shared" si="79"/>
        <v>108</v>
      </c>
      <c r="AP606" s="135" t="str">
        <f t="shared" si="80"/>
        <v>10</v>
      </c>
      <c r="AQ606" s="135" t="str">
        <f t="shared" si="81"/>
        <v>0</v>
      </c>
      <c r="AR606" s="136"/>
      <c r="AS606" s="137">
        <v>3</v>
      </c>
      <c r="AT606" s="161"/>
      <c r="AU606" s="161"/>
      <c r="AV606" s="18"/>
      <c r="AW606" s="18"/>
      <c r="AX606" s="18"/>
      <c r="AY606" s="18"/>
      <c r="AZ606" s="18"/>
      <c r="BA606" s="18"/>
      <c r="BB606" s="18"/>
      <c r="BC606" s="18"/>
      <c r="BD606" s="18"/>
      <c r="BE606" s="18"/>
      <c r="BF606" s="18"/>
      <c r="BG606" s="18"/>
      <c r="BH606" s="18"/>
      <c r="BI606" s="18"/>
      <c r="BJ606" s="18"/>
      <c r="BK606" s="18"/>
      <c r="BL606" s="18"/>
      <c r="BM606" s="18"/>
      <c r="BN606" s="18"/>
      <c r="BO606" s="18"/>
      <c r="BP606" s="18"/>
      <c r="BQ606" s="18"/>
      <c r="BR606" s="18"/>
      <c r="BS606" s="18"/>
      <c r="BT606" s="18"/>
      <c r="BU606" s="18"/>
      <c r="BV606" s="18"/>
      <c r="BW606" s="18"/>
      <c r="BX606" s="18"/>
    </row>
    <row r="607" spans="1:76" s="6" customFormat="1" ht="23.25" customHeight="1" x14ac:dyDescent="0.2">
      <c r="A607" s="43">
        <v>36</v>
      </c>
      <c r="B607" s="44">
        <v>23</v>
      </c>
      <c r="C607" s="50" t="s">
        <v>1792</v>
      </c>
      <c r="D607" s="119">
        <f>IF(AND(AS607=AS606,AL607=AL606),IF(AL607="TN",IF(AS606=3,IF(D606&lt;'Phan phong'!$I$9,D606+1,1),IF(D606&lt;'Phan phong'!$I$10,D606+1,1)),IF(AS606=3,IF(D606&lt;'Phan phong'!$P$9,D606+1,1),IF(D606&lt;'Phan phong'!$P$10,D606+1,1))),1)</f>
        <v>13</v>
      </c>
      <c r="E607" s="120">
        <v>290605</v>
      </c>
      <c r="F607" s="121" t="s">
        <v>495</v>
      </c>
      <c r="G607" s="122" t="s">
        <v>1977</v>
      </c>
      <c r="H607" s="123">
        <v>36966</v>
      </c>
      <c r="I607" s="124"/>
      <c r="J607" s="124"/>
      <c r="K607" s="124"/>
      <c r="L607" s="124"/>
      <c r="M607" s="124"/>
      <c r="N607" s="124"/>
      <c r="O607" s="124"/>
      <c r="P607" s="124"/>
      <c r="Q607" s="125"/>
      <c r="R607" s="126"/>
      <c r="S607" s="124"/>
      <c r="T607" s="124"/>
      <c r="U607" s="124"/>
      <c r="V607" s="124"/>
      <c r="W607" s="124"/>
      <c r="X607" s="124"/>
      <c r="Y607" s="124"/>
      <c r="Z607" s="124"/>
      <c r="AA607" s="125"/>
      <c r="AB607" s="126"/>
      <c r="AC607" s="127">
        <f>SUM(I607,K607,M607,O607)</f>
        <v>0</v>
      </c>
      <c r="AD607" s="128" t="s">
        <v>7</v>
      </c>
      <c r="AE607" s="128" t="s">
        <v>272</v>
      </c>
      <c r="AF607" s="129"/>
      <c r="AG607" s="129"/>
      <c r="AH607" s="130"/>
      <c r="AI607" s="131">
        <f t="shared" si="82"/>
        <v>21</v>
      </c>
      <c r="AJ607" s="132" t="str">
        <f t="shared" si="84"/>
        <v>XH</v>
      </c>
      <c r="AK607" s="133"/>
      <c r="AL607" s="134" t="str">
        <f t="shared" si="77"/>
        <v>XH</v>
      </c>
      <c r="AM607" s="119">
        <v>943</v>
      </c>
      <c r="AN607" s="135">
        <f t="shared" si="78"/>
        <v>0</v>
      </c>
      <c r="AO607" s="135" t="str">
        <f t="shared" si="79"/>
        <v>106</v>
      </c>
      <c r="AP607" s="135" t="str">
        <f t="shared" si="80"/>
        <v>10</v>
      </c>
      <c r="AQ607" s="135" t="str">
        <f t="shared" si="81"/>
        <v>0</v>
      </c>
      <c r="AR607" s="146"/>
      <c r="AS607" s="137">
        <v>3</v>
      </c>
      <c r="AT607" s="162"/>
      <c r="AU607" s="161"/>
      <c r="AV607" s="18"/>
      <c r="AW607" s="18"/>
      <c r="AX607" s="18"/>
      <c r="AY607" s="18"/>
      <c r="AZ607" s="18"/>
      <c r="BA607" s="18"/>
      <c r="BB607" s="18"/>
      <c r="BC607" s="18"/>
      <c r="BD607" s="18"/>
      <c r="BE607" s="18"/>
      <c r="BF607" s="18"/>
      <c r="BG607" s="18"/>
      <c r="BH607" s="18"/>
      <c r="BI607" s="18"/>
      <c r="BJ607" s="18"/>
      <c r="BK607" s="18"/>
      <c r="BL607" s="18"/>
      <c r="BM607" s="18"/>
      <c r="BN607" s="18"/>
      <c r="BO607" s="18"/>
      <c r="BP607" s="18"/>
      <c r="BQ607" s="18"/>
      <c r="BR607" s="18"/>
      <c r="BS607" s="18"/>
      <c r="BT607" s="18"/>
      <c r="BU607" s="18"/>
      <c r="BV607" s="18"/>
      <c r="BW607" s="18"/>
      <c r="BX607" s="18"/>
    </row>
    <row r="608" spans="1:76" s="6" customFormat="1" ht="23.25" customHeight="1" x14ac:dyDescent="0.25">
      <c r="A608" s="43">
        <v>1</v>
      </c>
      <c r="B608" s="44">
        <v>28</v>
      </c>
      <c r="C608" s="50" t="s">
        <v>1702</v>
      </c>
      <c r="D608" s="119">
        <f>IF(AND(AS608=AS607,AL608=AL607),IF(AL608="TN",IF(AS607=3,IF(D607&lt;'Phan phong'!$I$9,D607+1,1),IF(D607&lt;'Phan phong'!$I$10,D607+1,1)),IF(AS607=3,IF(D607&lt;'Phan phong'!$P$9,D607+1,1),IF(D607&lt;'Phan phong'!$P$10,D607+1,1))),1)</f>
        <v>14</v>
      </c>
      <c r="E608" s="138">
        <v>290606</v>
      </c>
      <c r="F608" s="121" t="s">
        <v>342</v>
      </c>
      <c r="G608" s="122" t="s">
        <v>508</v>
      </c>
      <c r="H608" s="174">
        <v>37131</v>
      </c>
      <c r="I608" s="175"/>
      <c r="J608" s="175"/>
      <c r="K608" s="175"/>
      <c r="L608" s="175"/>
      <c r="M608" s="175"/>
      <c r="N608" s="175"/>
      <c r="O608" s="175"/>
      <c r="P608" s="175"/>
      <c r="Q608" s="176"/>
      <c r="R608" s="126"/>
      <c r="S608" s="175"/>
      <c r="T608" s="175"/>
      <c r="U608" s="175"/>
      <c r="V608" s="175"/>
      <c r="W608" s="175"/>
      <c r="X608" s="175"/>
      <c r="Y608" s="175"/>
      <c r="Z608" s="175"/>
      <c r="AA608" s="176"/>
      <c r="AB608" s="126"/>
      <c r="AC608" s="127">
        <f>SUM(I608,K608,M608,O608,Q608)</f>
        <v>0</v>
      </c>
      <c r="AD608" s="128" t="s">
        <v>6</v>
      </c>
      <c r="AE608" s="128" t="s">
        <v>272</v>
      </c>
      <c r="AF608" s="177"/>
      <c r="AG608" s="177"/>
      <c r="AH608" s="171"/>
      <c r="AI608" s="131">
        <f t="shared" si="82"/>
        <v>21</v>
      </c>
      <c r="AJ608" s="132" t="str">
        <f t="shared" si="84"/>
        <v>XH</v>
      </c>
      <c r="AK608" s="133"/>
      <c r="AL608" s="134" t="str">
        <f t="shared" si="77"/>
        <v>XH</v>
      </c>
      <c r="AM608" s="119">
        <v>852</v>
      </c>
      <c r="AN608" s="135">
        <f t="shared" si="78"/>
        <v>0</v>
      </c>
      <c r="AO608" s="135" t="str">
        <f t="shared" si="79"/>
        <v>104</v>
      </c>
      <c r="AP608" s="135" t="str">
        <f t="shared" si="80"/>
        <v>10</v>
      </c>
      <c r="AQ608" s="135" t="str">
        <f t="shared" si="81"/>
        <v>0</v>
      </c>
      <c r="AR608" s="136"/>
      <c r="AS608" s="137">
        <v>3</v>
      </c>
      <c r="AT608" s="137"/>
      <c r="AU608" s="161"/>
      <c r="AV608" s="18"/>
      <c r="AW608" s="18"/>
      <c r="AX608" s="18"/>
      <c r="AY608" s="18"/>
      <c r="AZ608" s="18"/>
      <c r="BA608" s="18"/>
      <c r="BB608" s="18"/>
      <c r="BC608" s="18"/>
      <c r="BD608" s="18"/>
      <c r="BE608" s="18"/>
      <c r="BF608" s="18"/>
      <c r="BG608" s="18"/>
      <c r="BH608" s="18"/>
      <c r="BI608" s="18"/>
      <c r="BJ608" s="18"/>
      <c r="BK608" s="18"/>
      <c r="BL608" s="18"/>
      <c r="BM608" s="18"/>
      <c r="BN608" s="18"/>
      <c r="BO608" s="18"/>
      <c r="BP608" s="18"/>
      <c r="BQ608" s="18"/>
      <c r="BR608" s="18"/>
      <c r="BS608" s="18"/>
      <c r="BT608" s="18"/>
      <c r="BU608" s="18"/>
      <c r="BV608" s="18"/>
      <c r="BW608" s="18"/>
      <c r="BX608" s="18"/>
    </row>
    <row r="609" spans="1:76" s="6" customFormat="1" ht="23.25" customHeight="1" x14ac:dyDescent="0.25">
      <c r="A609" s="43">
        <v>24</v>
      </c>
      <c r="B609" s="43">
        <v>24</v>
      </c>
      <c r="C609" s="15" t="s">
        <v>1223</v>
      </c>
      <c r="D609" s="119">
        <f>IF(AND(AS609=AS608,AL609=AL608),IF(AL609="TN",IF(AS608=3,IF(D608&lt;'Phan phong'!$I$9,D608+1,1),IF(D608&lt;'Phan phong'!$I$10,D608+1,1)),IF(AS608=3,IF(D608&lt;'Phan phong'!$P$9,D608+1,1),IF(D608&lt;'Phan phong'!$P$10,D608+1,1))),1)</f>
        <v>15</v>
      </c>
      <c r="E609" s="120">
        <v>290607</v>
      </c>
      <c r="F609" s="121" t="s">
        <v>632</v>
      </c>
      <c r="G609" s="150" t="s">
        <v>508</v>
      </c>
      <c r="H609" s="163" t="s">
        <v>828</v>
      </c>
      <c r="I609" s="124"/>
      <c r="J609" s="124"/>
      <c r="K609" s="124"/>
      <c r="L609" s="124"/>
      <c r="M609" s="124"/>
      <c r="N609" s="124"/>
      <c r="O609" s="124"/>
      <c r="P609" s="124"/>
      <c r="Q609" s="142"/>
      <c r="R609" s="152"/>
      <c r="S609" s="124"/>
      <c r="T609" s="124"/>
      <c r="U609" s="124"/>
      <c r="V609" s="124"/>
      <c r="W609" s="124"/>
      <c r="X609" s="124"/>
      <c r="Y609" s="124"/>
      <c r="Z609" s="124"/>
      <c r="AA609" s="142"/>
      <c r="AB609" s="152"/>
      <c r="AC609" s="127">
        <f>SUM(I609,K609,M609,O609)</f>
        <v>0</v>
      </c>
      <c r="AD609" s="143" t="s">
        <v>1281</v>
      </c>
      <c r="AE609" s="143" t="s">
        <v>167</v>
      </c>
      <c r="AF609" s="129"/>
      <c r="AG609" s="129"/>
      <c r="AH609" s="130"/>
      <c r="AI609" s="131">
        <f t="shared" si="82"/>
        <v>21</v>
      </c>
      <c r="AJ609" s="132" t="str">
        <f t="shared" si="84"/>
        <v>XH</v>
      </c>
      <c r="AK609" s="133"/>
      <c r="AL609" s="134" t="str">
        <f t="shared" si="77"/>
        <v>XH</v>
      </c>
      <c r="AM609" s="119">
        <v>345</v>
      </c>
      <c r="AN609" s="135">
        <f t="shared" si="78"/>
        <v>1</v>
      </c>
      <c r="AO609" s="135" t="str">
        <f t="shared" si="79"/>
        <v>119</v>
      </c>
      <c r="AP609" s="135" t="str">
        <f t="shared" si="80"/>
        <v>11</v>
      </c>
      <c r="AQ609" s="135" t="str">
        <f t="shared" si="81"/>
        <v>1</v>
      </c>
      <c r="AR609" s="136"/>
      <c r="AS609" s="137">
        <v>3</v>
      </c>
      <c r="AT609" s="137"/>
      <c r="AU609" s="137"/>
    </row>
    <row r="610" spans="1:76" s="6" customFormat="1" ht="23.25" customHeight="1" x14ac:dyDescent="0.25">
      <c r="A610" s="43">
        <v>32</v>
      </c>
      <c r="B610" s="43">
        <v>32</v>
      </c>
      <c r="C610" s="15" t="s">
        <v>1178</v>
      </c>
      <c r="D610" s="119">
        <f>IF(AND(AS610=AS609,AL610=AL609),IF(AL610="TN",IF(AS609=3,IF(D609&lt;'Phan phong'!$I$9,D609+1,1),IF(D609&lt;'Phan phong'!$I$10,D609+1,1)),IF(AS609=3,IF(D609&lt;'Phan phong'!$P$9,D609+1,1),IF(D609&lt;'Phan phong'!$P$10,D609+1,1))),1)</f>
        <v>16</v>
      </c>
      <c r="E610" s="138">
        <v>290608</v>
      </c>
      <c r="F610" s="121" t="s">
        <v>346</v>
      </c>
      <c r="G610" s="150" t="s">
        <v>508</v>
      </c>
      <c r="H610" s="163" t="s">
        <v>865</v>
      </c>
      <c r="I610" s="142"/>
      <c r="J610" s="142"/>
      <c r="K610" s="124"/>
      <c r="L610" s="124"/>
      <c r="M610" s="124"/>
      <c r="N610" s="124"/>
      <c r="O610" s="124"/>
      <c r="P610" s="124"/>
      <c r="Q610" s="142"/>
      <c r="R610" s="126"/>
      <c r="S610" s="142"/>
      <c r="T610" s="142"/>
      <c r="U610" s="124"/>
      <c r="V610" s="124"/>
      <c r="W610" s="124"/>
      <c r="X610" s="124"/>
      <c r="Y610" s="124"/>
      <c r="Z610" s="124"/>
      <c r="AA610" s="142"/>
      <c r="AB610" s="126"/>
      <c r="AC610" s="127">
        <f>SUM(I610,K610,M610,O610,Q610)</f>
        <v>0</v>
      </c>
      <c r="AD610" s="143" t="s">
        <v>17</v>
      </c>
      <c r="AE610" s="143" t="s">
        <v>273</v>
      </c>
      <c r="AF610" s="129"/>
      <c r="AG610" s="129"/>
      <c r="AH610" s="164"/>
      <c r="AI610" s="131">
        <f t="shared" si="82"/>
        <v>21</v>
      </c>
      <c r="AJ610" s="132" t="str">
        <f t="shared" si="84"/>
        <v>XH</v>
      </c>
      <c r="AK610" s="133"/>
      <c r="AL610" s="134" t="str">
        <f t="shared" si="77"/>
        <v>XH</v>
      </c>
      <c r="AM610" s="119">
        <v>303</v>
      </c>
      <c r="AN610" s="135">
        <f t="shared" si="78"/>
        <v>1</v>
      </c>
      <c r="AO610" s="135" t="str">
        <f t="shared" si="79"/>
        <v>118</v>
      </c>
      <c r="AP610" s="135" t="str">
        <f t="shared" si="80"/>
        <v>11</v>
      </c>
      <c r="AQ610" s="135" t="str">
        <f t="shared" si="81"/>
        <v>1</v>
      </c>
      <c r="AR610" s="136"/>
      <c r="AS610" s="137">
        <v>3</v>
      </c>
      <c r="AT610" s="161"/>
      <c r="AU610" s="161"/>
      <c r="AV610" s="18"/>
      <c r="AW610" s="18"/>
      <c r="AX610" s="18"/>
      <c r="AY610" s="18"/>
      <c r="AZ610" s="18"/>
      <c r="BA610" s="18"/>
      <c r="BB610" s="18"/>
      <c r="BC610" s="18"/>
      <c r="BD610" s="18"/>
      <c r="BE610" s="18"/>
      <c r="BF610" s="18"/>
      <c r="BG610" s="18"/>
      <c r="BH610" s="18"/>
      <c r="BI610" s="18"/>
      <c r="BJ610" s="18"/>
      <c r="BK610" s="18"/>
      <c r="BL610" s="18"/>
      <c r="BM610" s="18"/>
      <c r="BN610" s="18"/>
      <c r="BO610" s="18"/>
      <c r="BP610" s="18"/>
      <c r="BQ610" s="18"/>
      <c r="BR610" s="18"/>
      <c r="BS610" s="18"/>
      <c r="BT610" s="18"/>
      <c r="BU610" s="18"/>
      <c r="BV610" s="18"/>
      <c r="BW610" s="18"/>
      <c r="BX610" s="18"/>
    </row>
    <row r="611" spans="1:76" s="6" customFormat="1" ht="23.25" customHeight="1" x14ac:dyDescent="0.2">
      <c r="A611" s="43">
        <v>32</v>
      </c>
      <c r="B611" s="44">
        <v>14</v>
      </c>
      <c r="C611" s="50" t="s">
        <v>1752</v>
      </c>
      <c r="D611" s="119">
        <f>IF(AND(AS611=AS610,AL611=AL610),IF(AL611="TN",IF(AS610=3,IF(D610&lt;'Phan phong'!$I$9,D610+1,1),IF(D610&lt;'Phan phong'!$I$10,D610+1,1)),IF(AS610=3,IF(D610&lt;'Phan phong'!$P$9,D610+1,1),IF(D610&lt;'Phan phong'!$P$10,D610+1,1))),1)</f>
        <v>17</v>
      </c>
      <c r="E611" s="120">
        <v>290609</v>
      </c>
      <c r="F611" s="121" t="s">
        <v>422</v>
      </c>
      <c r="G611" s="122" t="s">
        <v>508</v>
      </c>
      <c r="H611" s="123">
        <v>36938</v>
      </c>
      <c r="I611" s="124"/>
      <c r="J611" s="124"/>
      <c r="K611" s="124"/>
      <c r="L611" s="124"/>
      <c r="M611" s="124"/>
      <c r="N611" s="124"/>
      <c r="O611" s="124"/>
      <c r="P611" s="124"/>
      <c r="Q611" s="125"/>
      <c r="R611" s="126"/>
      <c r="S611" s="124"/>
      <c r="T611" s="124"/>
      <c r="U611" s="124"/>
      <c r="V611" s="124"/>
      <c r="W611" s="124"/>
      <c r="X611" s="124"/>
      <c r="Y611" s="124"/>
      <c r="Z611" s="124"/>
      <c r="AA611" s="125"/>
      <c r="AB611" s="126"/>
      <c r="AC611" s="127">
        <f>SUM(I611,K611,M611,O611,Q611)</f>
        <v>0</v>
      </c>
      <c r="AD611" s="128" t="s">
        <v>5</v>
      </c>
      <c r="AE611" s="128" t="s">
        <v>272</v>
      </c>
      <c r="AF611" s="177"/>
      <c r="AG611" s="177"/>
      <c r="AH611" s="171"/>
      <c r="AI611" s="131">
        <f t="shared" si="82"/>
        <v>21</v>
      </c>
      <c r="AJ611" s="132" t="str">
        <f t="shared" si="84"/>
        <v>XH</v>
      </c>
      <c r="AK611" s="133"/>
      <c r="AL611" s="134" t="str">
        <f t="shared" si="77"/>
        <v>XH</v>
      </c>
      <c r="AM611" s="119">
        <v>902</v>
      </c>
      <c r="AN611" s="135">
        <f t="shared" si="78"/>
        <v>0</v>
      </c>
      <c r="AO611" s="135" t="str">
        <f t="shared" si="79"/>
        <v>105</v>
      </c>
      <c r="AP611" s="135" t="str">
        <f t="shared" si="80"/>
        <v>10</v>
      </c>
      <c r="AQ611" s="135" t="str">
        <f t="shared" si="81"/>
        <v>0</v>
      </c>
      <c r="AR611" s="146"/>
      <c r="AS611" s="137">
        <v>3</v>
      </c>
      <c r="AT611" s="145"/>
      <c r="AU611" s="161"/>
      <c r="AV611" s="18"/>
      <c r="AW611" s="18"/>
      <c r="AX611" s="18"/>
      <c r="AY611" s="18"/>
      <c r="AZ611" s="18"/>
      <c r="BA611" s="18"/>
      <c r="BB611" s="18"/>
      <c r="BC611" s="18"/>
      <c r="BD611" s="18"/>
      <c r="BE611" s="18"/>
      <c r="BF611" s="18"/>
      <c r="BG611" s="18"/>
      <c r="BH611" s="18"/>
      <c r="BI611" s="18"/>
      <c r="BJ611" s="18"/>
      <c r="BK611" s="18"/>
      <c r="BL611" s="18"/>
      <c r="BM611" s="18"/>
      <c r="BN611" s="18"/>
      <c r="BO611" s="18"/>
      <c r="BP611" s="18"/>
      <c r="BQ611" s="18"/>
      <c r="BR611" s="18"/>
      <c r="BS611" s="18"/>
      <c r="BT611" s="18"/>
      <c r="BU611" s="18"/>
      <c r="BV611" s="18"/>
      <c r="BW611" s="18"/>
      <c r="BX611" s="18"/>
    </row>
    <row r="612" spans="1:76" s="6" customFormat="1" ht="23.25" customHeight="1" x14ac:dyDescent="0.25">
      <c r="A612" s="43">
        <v>32</v>
      </c>
      <c r="B612" s="44">
        <v>31</v>
      </c>
      <c r="C612" s="50" t="s">
        <v>1944</v>
      </c>
      <c r="D612" s="119">
        <f>IF(AND(AS612=AS611,AL612=AL611),IF(AL612="TN",IF(AS611=3,IF(D611&lt;'Phan phong'!$I$9,D611+1,1),IF(D611&lt;'Phan phong'!$I$10,D611+1,1)),IF(AS611=3,IF(D611&lt;'Phan phong'!$P$9,D611+1,1),IF(D611&lt;'Phan phong'!$P$10,D611+1,1))),1)</f>
        <v>18</v>
      </c>
      <c r="E612" s="138">
        <v>290610</v>
      </c>
      <c r="F612" s="121" t="s">
        <v>422</v>
      </c>
      <c r="G612" s="122" t="s">
        <v>508</v>
      </c>
      <c r="H612" s="123">
        <v>37024</v>
      </c>
      <c r="I612" s="124"/>
      <c r="J612" s="124"/>
      <c r="K612" s="124"/>
      <c r="L612" s="124"/>
      <c r="M612" s="124"/>
      <c r="N612" s="124"/>
      <c r="O612" s="124"/>
      <c r="P612" s="124"/>
      <c r="Q612" s="125"/>
      <c r="R612" s="126"/>
      <c r="S612" s="124"/>
      <c r="T612" s="124"/>
      <c r="U612" s="124"/>
      <c r="V612" s="124"/>
      <c r="W612" s="124"/>
      <c r="X612" s="124"/>
      <c r="Y612" s="124"/>
      <c r="Z612" s="124"/>
      <c r="AA612" s="125"/>
      <c r="AB612" s="126"/>
      <c r="AC612" s="127">
        <f>SUM(I612,K612,M612,O612)</f>
        <v>0</v>
      </c>
      <c r="AD612" s="128" t="s">
        <v>164</v>
      </c>
      <c r="AE612" s="128" t="s">
        <v>272</v>
      </c>
      <c r="AF612" s="129"/>
      <c r="AG612" s="129"/>
      <c r="AH612" s="130"/>
      <c r="AI612" s="131">
        <f t="shared" si="82"/>
        <v>21</v>
      </c>
      <c r="AJ612" s="132" t="str">
        <f t="shared" si="84"/>
        <v>XH</v>
      </c>
      <c r="AK612" s="133"/>
      <c r="AL612" s="134" t="str">
        <f t="shared" si="77"/>
        <v>XH</v>
      </c>
      <c r="AM612" s="119">
        <v>1102</v>
      </c>
      <c r="AN612" s="135">
        <f t="shared" si="78"/>
        <v>0</v>
      </c>
      <c r="AO612" s="135" t="str">
        <f t="shared" si="79"/>
        <v>109</v>
      </c>
      <c r="AP612" s="135" t="str">
        <f t="shared" si="80"/>
        <v>10</v>
      </c>
      <c r="AQ612" s="135" t="str">
        <f t="shared" si="81"/>
        <v>0</v>
      </c>
      <c r="AR612" s="136"/>
      <c r="AS612" s="137">
        <v>3</v>
      </c>
      <c r="AT612" s="161"/>
      <c r="AU612" s="161"/>
      <c r="AV612" s="18"/>
      <c r="AW612" s="18"/>
      <c r="AX612" s="18"/>
      <c r="AY612" s="18"/>
      <c r="AZ612" s="18"/>
      <c r="BA612" s="18"/>
      <c r="BB612" s="18"/>
      <c r="BC612" s="18"/>
      <c r="BD612" s="18"/>
      <c r="BE612" s="18"/>
      <c r="BF612" s="18"/>
      <c r="BG612" s="18"/>
      <c r="BH612" s="18"/>
      <c r="BI612" s="18"/>
      <c r="BJ612" s="18"/>
      <c r="BK612" s="18"/>
      <c r="BL612" s="18"/>
      <c r="BM612" s="18"/>
      <c r="BN612" s="18"/>
      <c r="BO612" s="18"/>
      <c r="BP612" s="18"/>
      <c r="BQ612" s="18"/>
      <c r="BR612" s="18"/>
      <c r="BS612" s="18"/>
      <c r="BT612" s="18"/>
      <c r="BU612" s="18"/>
      <c r="BV612" s="18"/>
      <c r="BW612" s="18"/>
      <c r="BX612" s="18"/>
    </row>
    <row r="613" spans="1:76" s="6" customFormat="1" ht="23.25" customHeight="1" x14ac:dyDescent="0.25">
      <c r="A613" s="43">
        <v>11</v>
      </c>
      <c r="B613" s="43">
        <v>40</v>
      </c>
      <c r="C613" s="15" t="s">
        <v>1217</v>
      </c>
      <c r="D613" s="119">
        <f>IF(AND(AS613=AS612,AL613=AL612),IF(AL613="TN",IF(AS612=3,IF(D612&lt;'Phan phong'!$I$9,D612+1,1),IF(D612&lt;'Phan phong'!$I$10,D612+1,1)),IF(AS612=3,IF(D612&lt;'Phan phong'!$P$9,D612+1,1),IF(D612&lt;'Phan phong'!$P$10,D612+1,1))),1)</f>
        <v>19</v>
      </c>
      <c r="E613" s="120">
        <v>290611</v>
      </c>
      <c r="F613" s="121" t="s">
        <v>513</v>
      </c>
      <c r="G613" s="150" t="s">
        <v>403</v>
      </c>
      <c r="H613" s="163" t="s">
        <v>683</v>
      </c>
      <c r="I613" s="142"/>
      <c r="J613" s="142"/>
      <c r="K613" s="124"/>
      <c r="L613" s="124"/>
      <c r="M613" s="124"/>
      <c r="N613" s="124"/>
      <c r="O613" s="124"/>
      <c r="P613" s="124"/>
      <c r="Q613" s="142"/>
      <c r="R613" s="152"/>
      <c r="S613" s="142"/>
      <c r="T613" s="142"/>
      <c r="U613" s="124"/>
      <c r="V613" s="124"/>
      <c r="W613" s="124"/>
      <c r="X613" s="124"/>
      <c r="Y613" s="124"/>
      <c r="Z613" s="124"/>
      <c r="AA613" s="142"/>
      <c r="AB613" s="152"/>
      <c r="AC613" s="127">
        <f>SUM(I613,K613,M613,O613,Q613)</f>
        <v>0</v>
      </c>
      <c r="AD613" s="143" t="s">
        <v>12</v>
      </c>
      <c r="AE613" s="143" t="s">
        <v>168</v>
      </c>
      <c r="AF613" s="129"/>
      <c r="AG613" s="129"/>
      <c r="AH613" s="144"/>
      <c r="AI613" s="131">
        <f t="shared" si="82"/>
        <v>21</v>
      </c>
      <c r="AJ613" s="132" t="str">
        <f t="shared" si="84"/>
        <v>XH</v>
      </c>
      <c r="AK613" s="133"/>
      <c r="AL613" s="134" t="str">
        <f t="shared" si="77"/>
        <v>XH</v>
      </c>
      <c r="AM613" s="119">
        <v>179</v>
      </c>
      <c r="AN613" s="135">
        <f t="shared" si="78"/>
        <v>1</v>
      </c>
      <c r="AO613" s="135" t="str">
        <f t="shared" si="79"/>
        <v>115</v>
      </c>
      <c r="AP613" s="135" t="str">
        <f t="shared" si="80"/>
        <v>11</v>
      </c>
      <c r="AQ613" s="135" t="str">
        <f t="shared" si="81"/>
        <v>1</v>
      </c>
      <c r="AR613" s="136"/>
      <c r="AS613" s="137">
        <v>3</v>
      </c>
      <c r="AT613" s="161"/>
      <c r="AU613" s="137"/>
    </row>
    <row r="614" spans="1:76" s="6" customFormat="1" ht="23.25" customHeight="1" x14ac:dyDescent="0.25">
      <c r="A614" s="43">
        <v>8</v>
      </c>
      <c r="B614" s="43">
        <v>37</v>
      </c>
      <c r="C614" s="15" t="s">
        <v>1245</v>
      </c>
      <c r="D614" s="119">
        <f>IF(AND(AS614=AS613,AL614=AL613),IF(AL614="TN",IF(AS613=3,IF(D613&lt;'Phan phong'!$I$9,D613+1,1),IF(D613&lt;'Phan phong'!$I$10,D613+1,1)),IF(AS613=3,IF(D613&lt;'Phan phong'!$P$9,D613+1,1),IF(D613&lt;'Phan phong'!$P$10,D613+1,1))),1)</f>
        <v>20</v>
      </c>
      <c r="E614" s="138">
        <v>290612</v>
      </c>
      <c r="F614" s="121" t="s">
        <v>645</v>
      </c>
      <c r="G614" s="150" t="s">
        <v>403</v>
      </c>
      <c r="H614" s="163" t="s">
        <v>894</v>
      </c>
      <c r="I614" s="142"/>
      <c r="J614" s="142"/>
      <c r="K614" s="124"/>
      <c r="L614" s="124"/>
      <c r="M614" s="124"/>
      <c r="N614" s="124"/>
      <c r="O614" s="124"/>
      <c r="P614" s="124"/>
      <c r="Q614" s="142"/>
      <c r="R614" s="152"/>
      <c r="S614" s="142"/>
      <c r="T614" s="142"/>
      <c r="U614" s="124"/>
      <c r="V614" s="124"/>
      <c r="W614" s="124"/>
      <c r="X614" s="124"/>
      <c r="Y614" s="124"/>
      <c r="Z614" s="124"/>
      <c r="AA614" s="142"/>
      <c r="AB614" s="152"/>
      <c r="AC614" s="127">
        <f>SUM(I614,K614,M614,O614,Q614)</f>
        <v>0</v>
      </c>
      <c r="AD614" s="143" t="s">
        <v>14</v>
      </c>
      <c r="AE614" s="143" t="s">
        <v>165</v>
      </c>
      <c r="AF614" s="129"/>
      <c r="AG614" s="129"/>
      <c r="AH614" s="144"/>
      <c r="AI614" s="131">
        <f t="shared" si="82"/>
        <v>21</v>
      </c>
      <c r="AJ614" s="132" t="str">
        <f t="shared" si="84"/>
        <v>XH</v>
      </c>
      <c r="AK614" s="133"/>
      <c r="AL614" s="134" t="str">
        <f t="shared" si="77"/>
        <v>XH</v>
      </c>
      <c r="AM614" s="119">
        <v>134</v>
      </c>
      <c r="AN614" s="135">
        <f t="shared" si="78"/>
        <v>1</v>
      </c>
      <c r="AO614" s="135" t="str">
        <f t="shared" si="79"/>
        <v>114</v>
      </c>
      <c r="AP614" s="135" t="str">
        <f t="shared" si="80"/>
        <v>11</v>
      </c>
      <c r="AQ614" s="135" t="str">
        <f t="shared" si="81"/>
        <v>1</v>
      </c>
      <c r="AR614" s="136"/>
      <c r="AS614" s="137">
        <v>3</v>
      </c>
      <c r="AT614" s="161"/>
      <c r="AU614" s="307"/>
    </row>
    <row r="615" spans="1:76" s="6" customFormat="1" ht="23.25" customHeight="1" x14ac:dyDescent="0.2">
      <c r="A615" s="43">
        <v>6</v>
      </c>
      <c r="B615" s="43">
        <v>20</v>
      </c>
      <c r="C615" s="15" t="s">
        <v>1087</v>
      </c>
      <c r="D615" s="119">
        <f>IF(AND(AS615=AS614,AL615=AL614),IF(AL615="TN",IF(AS614=3,IF(D614&lt;'Phan phong'!$I$9,D614+1,1),IF(D614&lt;'Phan phong'!$I$10,D614+1,1)),IF(AS614=3,IF(D614&lt;'Phan phong'!$P$9,D614+1,1),IF(D614&lt;'Phan phong'!$P$10,D614+1,1))),1)</f>
        <v>21</v>
      </c>
      <c r="E615" s="120">
        <v>290613</v>
      </c>
      <c r="F615" s="121" t="s">
        <v>380</v>
      </c>
      <c r="G615" s="150" t="s">
        <v>403</v>
      </c>
      <c r="H615" s="163" t="s">
        <v>819</v>
      </c>
      <c r="I615" s="166"/>
      <c r="J615" s="166"/>
      <c r="K615" s="167"/>
      <c r="L615" s="167"/>
      <c r="M615" s="167"/>
      <c r="N615" s="167"/>
      <c r="O615" s="167"/>
      <c r="P615" s="167"/>
      <c r="Q615" s="166"/>
      <c r="R615" s="126"/>
      <c r="S615" s="166"/>
      <c r="T615" s="166"/>
      <c r="U615" s="167"/>
      <c r="V615" s="167"/>
      <c r="W615" s="167"/>
      <c r="X615" s="167"/>
      <c r="Y615" s="167"/>
      <c r="Z615" s="167"/>
      <c r="AA615" s="166"/>
      <c r="AB615" s="126"/>
      <c r="AC615" s="127">
        <f>SUM(I615,K615,M615,O615,Q615)</f>
        <v>0</v>
      </c>
      <c r="AD615" s="143" t="s">
        <v>10</v>
      </c>
      <c r="AE615" s="143" t="s">
        <v>1559</v>
      </c>
      <c r="AF615" s="129"/>
      <c r="AG615" s="129"/>
      <c r="AH615" s="144"/>
      <c r="AI615" s="131">
        <f t="shared" si="82"/>
        <v>21</v>
      </c>
      <c r="AJ615" s="132" t="str">
        <f t="shared" si="84"/>
        <v>TN</v>
      </c>
      <c r="AK615" s="133" t="s">
        <v>272</v>
      </c>
      <c r="AL615" s="134" t="str">
        <f t="shared" si="77"/>
        <v>XH</v>
      </c>
      <c r="AM615" s="119">
        <v>11</v>
      </c>
      <c r="AN615" s="135">
        <f t="shared" si="78"/>
        <v>1</v>
      </c>
      <c r="AO615" s="135" t="str">
        <f t="shared" si="79"/>
        <v>111</v>
      </c>
      <c r="AP615" s="135" t="str">
        <f t="shared" si="80"/>
        <v>11</v>
      </c>
      <c r="AQ615" s="135" t="str">
        <f t="shared" si="81"/>
        <v>1</v>
      </c>
      <c r="AR615" s="146"/>
      <c r="AS615" s="137">
        <v>3</v>
      </c>
      <c r="AT615" s="145"/>
      <c r="AU615" s="170"/>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5"/>
      <c r="BV615" s="5"/>
      <c r="BW615" s="5"/>
      <c r="BX615" s="5"/>
    </row>
    <row r="616" spans="1:76" s="6" customFormat="1" ht="23.25" customHeight="1" x14ac:dyDescent="0.25">
      <c r="A616" s="43">
        <v>38</v>
      </c>
      <c r="B616" s="44">
        <v>29</v>
      </c>
      <c r="C616" s="50" t="s">
        <v>1800</v>
      </c>
      <c r="D616" s="119">
        <f>IF(AND(AS616=AS615,AL616=AL615),IF(AL616="TN",IF(AS615=3,IF(D615&lt;'Phan phong'!$I$9,D615+1,1),IF(D615&lt;'Phan phong'!$I$10,D615+1,1)),IF(AS615=3,IF(D615&lt;'Phan phong'!$P$9,D615+1,1),IF(D615&lt;'Phan phong'!$P$10,D615+1,1))),1)</f>
        <v>22</v>
      </c>
      <c r="E616" s="138">
        <v>290614</v>
      </c>
      <c r="F616" s="121" t="s">
        <v>346</v>
      </c>
      <c r="G616" s="122" t="s">
        <v>403</v>
      </c>
      <c r="H616" s="123">
        <v>37199</v>
      </c>
      <c r="I616" s="124"/>
      <c r="J616" s="124"/>
      <c r="K616" s="124"/>
      <c r="L616" s="124"/>
      <c r="M616" s="124"/>
      <c r="N616" s="124"/>
      <c r="O616" s="124"/>
      <c r="P616" s="124"/>
      <c r="Q616" s="125"/>
      <c r="R616" s="126"/>
      <c r="S616" s="124"/>
      <c r="T616" s="124"/>
      <c r="U616" s="124"/>
      <c r="V616" s="124"/>
      <c r="W616" s="124"/>
      <c r="X616" s="124"/>
      <c r="Y616" s="124"/>
      <c r="Z616" s="124"/>
      <c r="AA616" s="125"/>
      <c r="AB616" s="126"/>
      <c r="AC616" s="127">
        <f>SUM(I616,K616,M616,O616)</f>
        <v>0</v>
      </c>
      <c r="AD616" s="128" t="s">
        <v>7</v>
      </c>
      <c r="AE616" s="128" t="s">
        <v>272</v>
      </c>
      <c r="AF616" s="129"/>
      <c r="AG616" s="129"/>
      <c r="AH616" s="130"/>
      <c r="AI616" s="131">
        <f t="shared" si="82"/>
        <v>21</v>
      </c>
      <c r="AJ616" s="132" t="str">
        <f t="shared" si="84"/>
        <v>XH</v>
      </c>
      <c r="AK616" s="133"/>
      <c r="AL616" s="134" t="str">
        <f t="shared" si="77"/>
        <v>XH</v>
      </c>
      <c r="AM616" s="119">
        <v>951</v>
      </c>
      <c r="AN616" s="135">
        <f t="shared" si="78"/>
        <v>0</v>
      </c>
      <c r="AO616" s="135" t="str">
        <f t="shared" si="79"/>
        <v>106</v>
      </c>
      <c r="AP616" s="135" t="str">
        <f t="shared" si="80"/>
        <v>10</v>
      </c>
      <c r="AQ616" s="135" t="str">
        <f t="shared" si="81"/>
        <v>0</v>
      </c>
      <c r="AR616" s="136"/>
      <c r="AS616" s="137">
        <v>3</v>
      </c>
      <c r="AT616" s="137"/>
      <c r="AU616" s="161"/>
      <c r="AV616" s="18"/>
      <c r="AW616" s="18"/>
      <c r="AX616" s="18"/>
      <c r="AY616" s="18"/>
      <c r="AZ616" s="18"/>
      <c r="BA616" s="18"/>
      <c r="BB616" s="18"/>
      <c r="BC616" s="18"/>
      <c r="BD616" s="18"/>
      <c r="BE616" s="18"/>
      <c r="BF616" s="18"/>
      <c r="BG616" s="18"/>
      <c r="BH616" s="18"/>
      <c r="BI616" s="18"/>
      <c r="BJ616" s="18"/>
      <c r="BK616" s="18"/>
      <c r="BL616" s="18"/>
      <c r="BM616" s="18"/>
      <c r="BN616" s="18"/>
      <c r="BO616" s="18"/>
      <c r="BP616" s="18"/>
      <c r="BQ616" s="18"/>
      <c r="BR616" s="18"/>
      <c r="BS616" s="18"/>
      <c r="BT616" s="18"/>
      <c r="BU616" s="18"/>
      <c r="BV616" s="18"/>
      <c r="BW616" s="18"/>
      <c r="BX616" s="18"/>
    </row>
    <row r="617" spans="1:76" s="6" customFormat="1" ht="23.25" customHeight="1" x14ac:dyDescent="0.25">
      <c r="A617" s="43">
        <v>28</v>
      </c>
      <c r="B617" s="44">
        <v>40</v>
      </c>
      <c r="C617" s="50" t="s">
        <v>1902</v>
      </c>
      <c r="D617" s="119">
        <f>IF(AND(AS617=AS616,AL617=AL616),IF(AL617="TN",IF(AS616=3,IF(D616&lt;'Phan phong'!$I$9,D616+1,1),IF(D616&lt;'Phan phong'!$I$10,D616+1,1)),IF(AS616=3,IF(D616&lt;'Phan phong'!$P$9,D616+1,1),IF(D616&lt;'Phan phong'!$P$10,D616+1,1))),1)</f>
        <v>23</v>
      </c>
      <c r="E617" s="120">
        <v>290615</v>
      </c>
      <c r="F617" s="121" t="s">
        <v>2082</v>
      </c>
      <c r="G617" s="122" t="s">
        <v>437</v>
      </c>
      <c r="H617" s="123">
        <v>37163</v>
      </c>
      <c r="I617" s="124"/>
      <c r="J617" s="124"/>
      <c r="K617" s="124"/>
      <c r="L617" s="124"/>
      <c r="M617" s="124"/>
      <c r="N617" s="124"/>
      <c r="O617" s="124"/>
      <c r="P617" s="124"/>
      <c r="Q617" s="125"/>
      <c r="R617" s="126"/>
      <c r="S617" s="124"/>
      <c r="T617" s="124"/>
      <c r="U617" s="124"/>
      <c r="V617" s="124"/>
      <c r="W617" s="124"/>
      <c r="X617" s="124"/>
      <c r="Y617" s="124"/>
      <c r="Z617" s="124"/>
      <c r="AA617" s="125"/>
      <c r="AB617" s="126"/>
      <c r="AC617" s="127">
        <f>SUM(I617,K617,M617,O617)</f>
        <v>0</v>
      </c>
      <c r="AD617" s="128" t="s">
        <v>9</v>
      </c>
      <c r="AE617" s="128" t="s">
        <v>272</v>
      </c>
      <c r="AF617" s="129"/>
      <c r="AG617" s="129"/>
      <c r="AH617" s="130" t="s">
        <v>1509</v>
      </c>
      <c r="AI617" s="131">
        <f t="shared" si="82"/>
        <v>21</v>
      </c>
      <c r="AJ617" s="132" t="str">
        <f t="shared" si="84"/>
        <v>XH</v>
      </c>
      <c r="AK617" s="133"/>
      <c r="AL617" s="134" t="str">
        <f t="shared" si="77"/>
        <v>XH</v>
      </c>
      <c r="AM617" s="119">
        <v>1058</v>
      </c>
      <c r="AN617" s="135">
        <f t="shared" si="78"/>
        <v>0</v>
      </c>
      <c r="AO617" s="135" t="str">
        <f t="shared" si="79"/>
        <v>108</v>
      </c>
      <c r="AP617" s="135" t="str">
        <f t="shared" si="80"/>
        <v>10</v>
      </c>
      <c r="AQ617" s="135" t="str">
        <f t="shared" si="81"/>
        <v>0</v>
      </c>
      <c r="AR617" s="180"/>
      <c r="AS617" s="137">
        <v>3</v>
      </c>
      <c r="AT617" s="137"/>
      <c r="AU617" s="161"/>
      <c r="AV617" s="18"/>
      <c r="AW617" s="18"/>
      <c r="AX617" s="18"/>
      <c r="AY617" s="18"/>
      <c r="AZ617" s="18"/>
      <c r="BA617" s="18"/>
      <c r="BB617" s="18"/>
      <c r="BC617" s="18"/>
      <c r="BD617" s="18"/>
      <c r="BE617" s="18"/>
      <c r="BF617" s="18"/>
      <c r="BG617" s="18"/>
      <c r="BH617" s="18"/>
      <c r="BI617" s="18"/>
      <c r="BJ617" s="18"/>
      <c r="BK617" s="18"/>
      <c r="BL617" s="18"/>
      <c r="BM617" s="18"/>
      <c r="BN617" s="18"/>
      <c r="BO617" s="18"/>
      <c r="BP617" s="18"/>
      <c r="BQ617" s="18"/>
      <c r="BR617" s="18"/>
      <c r="BS617" s="18"/>
      <c r="BT617" s="18"/>
      <c r="BU617" s="18"/>
      <c r="BV617" s="18"/>
      <c r="BW617" s="18"/>
      <c r="BX617" s="18"/>
    </row>
    <row r="618" spans="1:76" s="6" customFormat="1" ht="23.25" customHeight="1" x14ac:dyDescent="0.2">
      <c r="A618" s="43">
        <v>29</v>
      </c>
      <c r="B618" s="44">
        <v>36</v>
      </c>
      <c r="C618" s="50" t="s">
        <v>1896</v>
      </c>
      <c r="D618" s="119">
        <f>IF(AND(AS618=AS617,AL618=AL617),IF(AL618="TN",IF(AS617=3,IF(D617&lt;'Phan phong'!$I$9,D617+1,1),IF(D617&lt;'Phan phong'!$I$10,D617+1,1)),IF(AS617=3,IF(D617&lt;'Phan phong'!$P$9,D617+1,1),IF(D617&lt;'Phan phong'!$P$10,D617+1,1))),1)</f>
        <v>24</v>
      </c>
      <c r="E618" s="138">
        <v>290616</v>
      </c>
      <c r="F618" s="121" t="s">
        <v>1425</v>
      </c>
      <c r="G618" s="122" t="s">
        <v>437</v>
      </c>
      <c r="H618" s="123">
        <v>37235</v>
      </c>
      <c r="I618" s="124"/>
      <c r="J618" s="124"/>
      <c r="K618" s="124"/>
      <c r="L618" s="124"/>
      <c r="M618" s="124"/>
      <c r="N618" s="124"/>
      <c r="O618" s="124"/>
      <c r="P618" s="124"/>
      <c r="Q618" s="125"/>
      <c r="R618" s="126"/>
      <c r="S618" s="124"/>
      <c r="T618" s="124"/>
      <c r="U618" s="124"/>
      <c r="V618" s="124"/>
      <c r="W618" s="124"/>
      <c r="X618" s="124"/>
      <c r="Y618" s="124"/>
      <c r="Z618" s="124"/>
      <c r="AA618" s="125"/>
      <c r="AB618" s="126"/>
      <c r="AC618" s="127">
        <f>SUM(I618,K618,M618,O618)</f>
        <v>0</v>
      </c>
      <c r="AD618" s="128" t="s">
        <v>9</v>
      </c>
      <c r="AE618" s="128" t="s">
        <v>272</v>
      </c>
      <c r="AF618" s="129"/>
      <c r="AG618" s="129"/>
      <c r="AH618" s="130"/>
      <c r="AI618" s="131">
        <f t="shared" si="82"/>
        <v>21</v>
      </c>
      <c r="AJ618" s="132" t="str">
        <f t="shared" si="84"/>
        <v>XH</v>
      </c>
      <c r="AK618" s="133"/>
      <c r="AL618" s="134" t="str">
        <f t="shared" si="77"/>
        <v>XH</v>
      </c>
      <c r="AM618" s="119">
        <v>1052</v>
      </c>
      <c r="AN618" s="135">
        <f t="shared" si="78"/>
        <v>0</v>
      </c>
      <c r="AO618" s="135" t="str">
        <f t="shared" si="79"/>
        <v>108</v>
      </c>
      <c r="AP618" s="135" t="str">
        <f t="shared" si="80"/>
        <v>10</v>
      </c>
      <c r="AQ618" s="135" t="str">
        <f t="shared" si="81"/>
        <v>0</v>
      </c>
      <c r="AR618" s="146"/>
      <c r="AS618" s="137">
        <v>3</v>
      </c>
      <c r="AT618" s="137"/>
      <c r="AU618" s="302"/>
      <c r="AV618" s="18"/>
      <c r="AW618" s="18"/>
      <c r="AX618" s="18"/>
      <c r="AY618" s="18"/>
      <c r="AZ618" s="18"/>
      <c r="BA618" s="18"/>
      <c r="BB618" s="18"/>
      <c r="BC618" s="18"/>
      <c r="BD618" s="18"/>
      <c r="BE618" s="18"/>
      <c r="BF618" s="18"/>
      <c r="BG618" s="18"/>
      <c r="BH618" s="18"/>
      <c r="BI618" s="18"/>
      <c r="BJ618" s="18"/>
      <c r="BK618" s="18"/>
      <c r="BL618" s="18"/>
      <c r="BM618" s="18"/>
      <c r="BN618" s="18"/>
      <c r="BO618" s="18"/>
      <c r="BP618" s="18"/>
      <c r="BQ618" s="18"/>
      <c r="BR618" s="18"/>
      <c r="BS618" s="18"/>
      <c r="BT618" s="18"/>
      <c r="BU618" s="18"/>
      <c r="BV618" s="18"/>
      <c r="BW618" s="18"/>
      <c r="BX618" s="18"/>
    </row>
    <row r="619" spans="1:76" s="6" customFormat="1" ht="23.25" customHeight="1" x14ac:dyDescent="0.2">
      <c r="A619" s="43">
        <v>35</v>
      </c>
      <c r="B619" s="43">
        <v>37</v>
      </c>
      <c r="C619" s="15" t="s">
        <v>1173</v>
      </c>
      <c r="D619" s="119">
        <f>IF(AND(AS619=AS618,AL619=AL618),IF(AL619="TN",IF(AS618=3,IF(D618&lt;'Phan phong'!$I$9,D618+1,1),IF(D618&lt;'Phan phong'!$I$10,D618+1,1)),IF(AS618=3,IF(D618&lt;'Phan phong'!$P$9,D618+1,1),IF(D618&lt;'Phan phong'!$P$10,D618+1,1))),1)</f>
        <v>25</v>
      </c>
      <c r="E619" s="120">
        <v>290617</v>
      </c>
      <c r="F619" s="121" t="s">
        <v>602</v>
      </c>
      <c r="G619" s="150" t="s">
        <v>437</v>
      </c>
      <c r="H619" s="163" t="s">
        <v>716</v>
      </c>
      <c r="I619" s="142"/>
      <c r="J619" s="142"/>
      <c r="K619" s="124"/>
      <c r="L619" s="124"/>
      <c r="M619" s="124"/>
      <c r="N619" s="124"/>
      <c r="O619" s="124"/>
      <c r="P619" s="124"/>
      <c r="Q619" s="142"/>
      <c r="R619" s="126"/>
      <c r="S619" s="142"/>
      <c r="T619" s="142"/>
      <c r="U619" s="124"/>
      <c r="V619" s="124"/>
      <c r="W619" s="124"/>
      <c r="X619" s="124"/>
      <c r="Y619" s="124"/>
      <c r="Z619" s="124"/>
      <c r="AA619" s="142"/>
      <c r="AB619" s="126"/>
      <c r="AC619" s="127">
        <f>SUM(I619,K619,M619,O619,Q619)</f>
        <v>0</v>
      </c>
      <c r="AD619" s="143" t="s">
        <v>12</v>
      </c>
      <c r="AE619" s="143" t="s">
        <v>168</v>
      </c>
      <c r="AF619" s="129"/>
      <c r="AG619" s="129"/>
      <c r="AH619" s="144"/>
      <c r="AI619" s="131">
        <f t="shared" si="82"/>
        <v>21</v>
      </c>
      <c r="AJ619" s="132" t="str">
        <f t="shared" si="84"/>
        <v>XH</v>
      </c>
      <c r="AK619" s="133"/>
      <c r="AL619" s="134" t="str">
        <f t="shared" si="77"/>
        <v>XH</v>
      </c>
      <c r="AM619" s="119">
        <v>180</v>
      </c>
      <c r="AN619" s="135">
        <f t="shared" si="78"/>
        <v>1</v>
      </c>
      <c r="AO619" s="135" t="str">
        <f t="shared" si="79"/>
        <v>115</v>
      </c>
      <c r="AP619" s="135" t="str">
        <f t="shared" si="80"/>
        <v>11</v>
      </c>
      <c r="AQ619" s="135" t="str">
        <f t="shared" si="81"/>
        <v>1</v>
      </c>
      <c r="AR619" s="146"/>
      <c r="AS619" s="137">
        <v>3</v>
      </c>
      <c r="AT619" s="170"/>
      <c r="AU619" s="145"/>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row>
    <row r="620" spans="1:76" s="6" customFormat="1" ht="23.25" customHeight="1" x14ac:dyDescent="0.25">
      <c r="A620" s="43">
        <v>38</v>
      </c>
      <c r="B620" s="43">
        <v>22</v>
      </c>
      <c r="C620" s="15" t="s">
        <v>1131</v>
      </c>
      <c r="D620" s="119">
        <f>IF(AND(AS620=AS619,AL620=AL619),IF(AL620="TN",IF(AS619=3,IF(D619&lt;'Phan phong'!$I$9,D619+1,1),IF(D619&lt;'Phan phong'!$I$10,D619+1,1)),IF(AS619=3,IF(D619&lt;'Phan phong'!$P$9,D619+1,1),IF(D619&lt;'Phan phong'!$P$10,D619+1,1))),1)</f>
        <v>26</v>
      </c>
      <c r="E620" s="138">
        <v>290618</v>
      </c>
      <c r="F620" s="121" t="s">
        <v>571</v>
      </c>
      <c r="G620" s="150" t="s">
        <v>437</v>
      </c>
      <c r="H620" s="163" t="s">
        <v>803</v>
      </c>
      <c r="I620" s="142"/>
      <c r="J620" s="142"/>
      <c r="K620" s="124"/>
      <c r="L620" s="124"/>
      <c r="M620" s="124"/>
      <c r="N620" s="124"/>
      <c r="O620" s="124"/>
      <c r="P620" s="124"/>
      <c r="Q620" s="142"/>
      <c r="R620" s="126"/>
      <c r="S620" s="142"/>
      <c r="T620" s="142"/>
      <c r="U620" s="124"/>
      <c r="V620" s="124"/>
      <c r="W620" s="124"/>
      <c r="X620" s="124"/>
      <c r="Y620" s="124"/>
      <c r="Z620" s="124"/>
      <c r="AA620" s="142"/>
      <c r="AB620" s="126"/>
      <c r="AC620" s="127">
        <f>SUM(I620,K620,M620,O620,Q620)</f>
        <v>0</v>
      </c>
      <c r="AD620" s="143" t="s">
        <v>14</v>
      </c>
      <c r="AE620" s="143" t="s">
        <v>168</v>
      </c>
      <c r="AF620" s="129"/>
      <c r="AG620" s="129"/>
      <c r="AH620" s="144"/>
      <c r="AI620" s="131">
        <f t="shared" si="82"/>
        <v>21</v>
      </c>
      <c r="AJ620" s="132" t="str">
        <f t="shared" si="84"/>
        <v>XH</v>
      </c>
      <c r="AK620" s="133"/>
      <c r="AL620" s="134" t="str">
        <f t="shared" si="77"/>
        <v>XH</v>
      </c>
      <c r="AM620" s="119">
        <v>137</v>
      </c>
      <c r="AN620" s="135">
        <f t="shared" si="78"/>
        <v>1</v>
      </c>
      <c r="AO620" s="135" t="str">
        <f t="shared" si="79"/>
        <v>114</v>
      </c>
      <c r="AP620" s="135" t="str">
        <f t="shared" si="80"/>
        <v>11</v>
      </c>
      <c r="AQ620" s="135" t="str">
        <f t="shared" si="81"/>
        <v>1</v>
      </c>
      <c r="AR620" s="136"/>
      <c r="AS620" s="137">
        <v>3</v>
      </c>
      <c r="AT620" s="145"/>
      <c r="AU620" s="145"/>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row>
    <row r="621" spans="1:76" s="6" customFormat="1" ht="23.25" customHeight="1" x14ac:dyDescent="0.25">
      <c r="A621" s="43">
        <v>9</v>
      </c>
      <c r="B621" s="44">
        <v>17</v>
      </c>
      <c r="C621" s="50" t="s">
        <v>1676</v>
      </c>
      <c r="D621" s="119">
        <f>IF(AND(AS621=AS620,AL621=AL620),IF(AL621="TN",IF(AS620=3,IF(D620&lt;'Phan phong'!$I$9,D620+1,1),IF(D620&lt;'Phan phong'!$I$10,D620+1,1)),IF(AS620=3,IF(D620&lt;'Phan phong'!$P$9,D620+1,1),IF(D620&lt;'Phan phong'!$P$10,D620+1,1))),1)</f>
        <v>27</v>
      </c>
      <c r="E621" s="120">
        <v>290619</v>
      </c>
      <c r="F621" s="121" t="s">
        <v>346</v>
      </c>
      <c r="G621" s="122" t="s">
        <v>437</v>
      </c>
      <c r="H621" s="174">
        <v>37253</v>
      </c>
      <c r="I621" s="175"/>
      <c r="J621" s="175"/>
      <c r="K621" s="175"/>
      <c r="L621" s="175"/>
      <c r="M621" s="175"/>
      <c r="N621" s="175"/>
      <c r="O621" s="175"/>
      <c r="P621" s="175"/>
      <c r="Q621" s="176"/>
      <c r="R621" s="126"/>
      <c r="S621" s="175"/>
      <c r="T621" s="175"/>
      <c r="U621" s="175"/>
      <c r="V621" s="175"/>
      <c r="W621" s="175"/>
      <c r="X621" s="175"/>
      <c r="Y621" s="175"/>
      <c r="Z621" s="175"/>
      <c r="AA621" s="176"/>
      <c r="AB621" s="126"/>
      <c r="AC621" s="127">
        <f>SUM(I621,K621,M621,O621,Q621)</f>
        <v>0</v>
      </c>
      <c r="AD621" s="128" t="s">
        <v>4</v>
      </c>
      <c r="AE621" s="128" t="s">
        <v>272</v>
      </c>
      <c r="AF621" s="129"/>
      <c r="AG621" s="129"/>
      <c r="AH621" s="165"/>
      <c r="AI621" s="131">
        <f t="shared" si="82"/>
        <v>21</v>
      </c>
      <c r="AJ621" s="132" t="str">
        <f t="shared" si="84"/>
        <v>XH</v>
      </c>
      <c r="AK621" s="133"/>
      <c r="AL621" s="134" t="str">
        <f t="shared" si="77"/>
        <v>XH</v>
      </c>
      <c r="AM621" s="119">
        <v>826</v>
      </c>
      <c r="AN621" s="135">
        <f t="shared" si="78"/>
        <v>0</v>
      </c>
      <c r="AO621" s="135" t="str">
        <f t="shared" si="79"/>
        <v>103</v>
      </c>
      <c r="AP621" s="135" t="str">
        <f t="shared" si="80"/>
        <v>10</v>
      </c>
      <c r="AQ621" s="135" t="str">
        <f t="shared" si="81"/>
        <v>0</v>
      </c>
      <c r="AR621" s="136"/>
      <c r="AS621" s="137">
        <v>3</v>
      </c>
      <c r="AT621" s="137"/>
      <c r="AU621" s="161"/>
      <c r="AV621" s="18"/>
      <c r="AW621" s="18"/>
      <c r="AX621" s="18"/>
      <c r="AY621" s="18"/>
      <c r="AZ621" s="18"/>
      <c r="BA621" s="18"/>
      <c r="BB621" s="18"/>
      <c r="BC621" s="18"/>
      <c r="BD621" s="18"/>
      <c r="BE621" s="18"/>
      <c r="BF621" s="18"/>
      <c r="BG621" s="18"/>
      <c r="BH621" s="18"/>
      <c r="BI621" s="18"/>
      <c r="BJ621" s="18"/>
      <c r="BK621" s="18"/>
      <c r="BL621" s="18"/>
      <c r="BM621" s="18"/>
      <c r="BN621" s="18"/>
      <c r="BO621" s="18"/>
      <c r="BP621" s="18"/>
      <c r="BQ621" s="18"/>
      <c r="BR621" s="18"/>
      <c r="BS621" s="18"/>
      <c r="BT621" s="18"/>
      <c r="BU621" s="18"/>
      <c r="BV621" s="18"/>
      <c r="BW621" s="18"/>
      <c r="BX621" s="18"/>
    </row>
    <row r="622" spans="1:76" s="6" customFormat="1" ht="23.25" customHeight="1" x14ac:dyDescent="0.2">
      <c r="A622" s="43">
        <v>7</v>
      </c>
      <c r="B622" s="43">
        <v>12</v>
      </c>
      <c r="C622" s="15" t="s">
        <v>1257</v>
      </c>
      <c r="D622" s="119">
        <f>IF(AND(AS622=AS621,AL622=AL621),IF(AL622="TN",IF(AS621=3,IF(D621&lt;'Phan phong'!$I$9,D621+1,1),IF(D621&lt;'Phan phong'!$I$10,D621+1,1)),IF(AS621=3,IF(D621&lt;'Phan phong'!$P$9,D621+1,1),IF(D621&lt;'Phan phong'!$P$10,D621+1,1))),1)</f>
        <v>28</v>
      </c>
      <c r="E622" s="138">
        <v>290620</v>
      </c>
      <c r="F622" s="121" t="s">
        <v>346</v>
      </c>
      <c r="G622" s="150" t="s">
        <v>437</v>
      </c>
      <c r="H622" s="163" t="s">
        <v>870</v>
      </c>
      <c r="I622" s="166"/>
      <c r="J622" s="166"/>
      <c r="K622" s="167"/>
      <c r="L622" s="167"/>
      <c r="M622" s="167"/>
      <c r="N622" s="167"/>
      <c r="O622" s="167"/>
      <c r="P622" s="167"/>
      <c r="Q622" s="166"/>
      <c r="R622" s="126"/>
      <c r="S622" s="166"/>
      <c r="T622" s="166"/>
      <c r="U622" s="167"/>
      <c r="V622" s="167"/>
      <c r="W622" s="167"/>
      <c r="X622" s="167"/>
      <c r="Y622" s="167"/>
      <c r="Z622" s="167"/>
      <c r="AA622" s="166"/>
      <c r="AB622" s="126"/>
      <c r="AC622" s="127">
        <f>SUM(I622,K622,M622,O622,Q622)</f>
        <v>0</v>
      </c>
      <c r="AD622" s="143" t="s">
        <v>10</v>
      </c>
      <c r="AE622" s="143" t="s">
        <v>168</v>
      </c>
      <c r="AF622" s="129"/>
      <c r="AG622" s="129"/>
      <c r="AH622" s="144"/>
      <c r="AI622" s="131">
        <f t="shared" si="82"/>
        <v>21</v>
      </c>
      <c r="AJ622" s="132" t="str">
        <f t="shared" si="84"/>
        <v>XH</v>
      </c>
      <c r="AK622" s="133"/>
      <c r="AL622" s="134" t="str">
        <f t="shared" si="77"/>
        <v>XH</v>
      </c>
      <c r="AM622" s="119">
        <v>12</v>
      </c>
      <c r="AN622" s="135">
        <f t="shared" si="78"/>
        <v>1</v>
      </c>
      <c r="AO622" s="135" t="str">
        <f t="shared" si="79"/>
        <v>111</v>
      </c>
      <c r="AP622" s="135" t="str">
        <f t="shared" si="80"/>
        <v>11</v>
      </c>
      <c r="AQ622" s="135" t="str">
        <f t="shared" si="81"/>
        <v>1</v>
      </c>
      <c r="AR622" s="146"/>
      <c r="AS622" s="137">
        <v>3</v>
      </c>
      <c r="AT622" s="145"/>
      <c r="AU622" s="145"/>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row>
    <row r="623" spans="1:76" s="6" customFormat="1" ht="23.25" customHeight="1" x14ac:dyDescent="0.25">
      <c r="A623" s="43">
        <v>31</v>
      </c>
      <c r="B623" s="44">
        <v>4</v>
      </c>
      <c r="C623" s="50" t="s">
        <v>1950</v>
      </c>
      <c r="D623" s="119">
        <f>IF(AND(AS623=AS622,AL623=AL622),IF(AL623="TN",IF(AS622=3,IF(D622&lt;'Phan phong'!$I$9,D622+1,1),IF(D622&lt;'Phan phong'!$I$10,D622+1,1)),IF(AS622=3,IF(D622&lt;'Phan phong'!$P$9,D622+1,1),IF(D622&lt;'Phan phong'!$P$10,D622+1,1))),1)</f>
        <v>29</v>
      </c>
      <c r="E623" s="120">
        <v>290621</v>
      </c>
      <c r="F623" s="159" t="s">
        <v>344</v>
      </c>
      <c r="G623" s="254" t="s">
        <v>437</v>
      </c>
      <c r="H623" s="123">
        <v>36723</v>
      </c>
      <c r="I623" s="124"/>
      <c r="J623" s="124"/>
      <c r="K623" s="124"/>
      <c r="L623" s="124"/>
      <c r="M623" s="124"/>
      <c r="N623" s="124"/>
      <c r="O623" s="124"/>
      <c r="P623" s="124"/>
      <c r="Q623" s="125"/>
      <c r="R623" s="126"/>
      <c r="S623" s="124"/>
      <c r="T623" s="124"/>
      <c r="U623" s="124"/>
      <c r="V623" s="124"/>
      <c r="W623" s="124"/>
      <c r="X623" s="124"/>
      <c r="Y623" s="124"/>
      <c r="Z623" s="124"/>
      <c r="AA623" s="125"/>
      <c r="AB623" s="126"/>
      <c r="AC623" s="127">
        <f>SUM(I623,K623,M623,O623)</f>
        <v>0</v>
      </c>
      <c r="AD623" s="128" t="s">
        <v>164</v>
      </c>
      <c r="AE623" s="128" t="s">
        <v>272</v>
      </c>
      <c r="AF623" s="129"/>
      <c r="AG623" s="129"/>
      <c r="AH623" s="130"/>
      <c r="AI623" s="131">
        <f t="shared" si="82"/>
        <v>21</v>
      </c>
      <c r="AJ623" s="132" t="str">
        <f t="shared" si="84"/>
        <v>XH</v>
      </c>
      <c r="AK623" s="133"/>
      <c r="AL623" s="134" t="str">
        <f t="shared" si="77"/>
        <v>XH</v>
      </c>
      <c r="AM623" s="119">
        <v>1108</v>
      </c>
      <c r="AN623" s="135">
        <f t="shared" si="78"/>
        <v>0</v>
      </c>
      <c r="AO623" s="135" t="str">
        <f t="shared" si="79"/>
        <v>109</v>
      </c>
      <c r="AP623" s="135" t="str">
        <f t="shared" si="80"/>
        <v>10</v>
      </c>
      <c r="AQ623" s="135" t="str">
        <f t="shared" si="81"/>
        <v>0</v>
      </c>
      <c r="AR623" s="136"/>
      <c r="AS623" s="137">
        <v>3</v>
      </c>
      <c r="AT623" s="137"/>
      <c r="AU623" s="161"/>
      <c r="AV623" s="18"/>
      <c r="AW623" s="18"/>
      <c r="AX623" s="18"/>
      <c r="AY623" s="18"/>
      <c r="AZ623" s="18"/>
      <c r="BA623" s="18"/>
      <c r="BB623" s="18"/>
      <c r="BC623" s="18"/>
      <c r="BD623" s="18"/>
      <c r="BE623" s="18"/>
      <c r="BF623" s="18"/>
      <c r="BG623" s="18"/>
      <c r="BH623" s="18"/>
      <c r="BI623" s="18"/>
      <c r="BJ623" s="18"/>
      <c r="BK623" s="18"/>
      <c r="BL623" s="18"/>
      <c r="BM623" s="18"/>
      <c r="BN623" s="18"/>
      <c r="BO623" s="18"/>
      <c r="BP623" s="18"/>
      <c r="BQ623" s="18"/>
      <c r="BR623" s="18"/>
      <c r="BS623" s="18"/>
      <c r="BT623" s="18"/>
      <c r="BU623" s="18"/>
      <c r="BV623" s="18"/>
      <c r="BW623" s="18"/>
      <c r="BX623" s="18"/>
    </row>
    <row r="624" spans="1:76" s="6" customFormat="1" ht="23.25" customHeight="1" x14ac:dyDescent="0.2">
      <c r="A624" s="43">
        <v>32</v>
      </c>
      <c r="B624" s="43">
        <v>32</v>
      </c>
      <c r="C624" s="15" t="s">
        <v>1167</v>
      </c>
      <c r="D624" s="119">
        <f>IF(AND(AS624=AS623,AL624=AL623),IF(AL624="TN",IF(AS623=3,IF(D623&lt;'Phan phong'!$I$9,D623+1,1),IF(D623&lt;'Phan phong'!$I$10,D623+1,1)),IF(AS623=3,IF(D623&lt;'Phan phong'!$P$9,D623+1,1),IF(D623&lt;'Phan phong'!$P$10,D623+1,1))),1)</f>
        <v>1</v>
      </c>
      <c r="E624" s="138">
        <v>290622</v>
      </c>
      <c r="F624" s="121" t="s">
        <v>460</v>
      </c>
      <c r="G624" s="150" t="s">
        <v>426</v>
      </c>
      <c r="H624" s="163" t="s">
        <v>829</v>
      </c>
      <c r="I624" s="142"/>
      <c r="J624" s="142"/>
      <c r="K624" s="124"/>
      <c r="L624" s="124"/>
      <c r="M624" s="124"/>
      <c r="N624" s="124"/>
      <c r="O624" s="124"/>
      <c r="P624" s="124"/>
      <c r="Q624" s="142"/>
      <c r="R624" s="126"/>
      <c r="S624" s="142"/>
      <c r="T624" s="142"/>
      <c r="U624" s="124"/>
      <c r="V624" s="124"/>
      <c r="W624" s="124"/>
      <c r="X624" s="124"/>
      <c r="Y624" s="124"/>
      <c r="Z624" s="124"/>
      <c r="AA624" s="142"/>
      <c r="AB624" s="126"/>
      <c r="AC624" s="127"/>
      <c r="AD624" s="143" t="s">
        <v>1281</v>
      </c>
      <c r="AE624" s="143" t="s">
        <v>167</v>
      </c>
      <c r="AF624" s="129"/>
      <c r="AG624" s="129"/>
      <c r="AH624" s="153" t="s">
        <v>1298</v>
      </c>
      <c r="AI624" s="131">
        <f t="shared" si="82"/>
        <v>22</v>
      </c>
      <c r="AJ624" s="132" t="str">
        <f t="shared" si="84"/>
        <v>XH</v>
      </c>
      <c r="AK624" s="133"/>
      <c r="AL624" s="134" t="str">
        <f t="shared" si="77"/>
        <v>XH</v>
      </c>
      <c r="AM624" s="119">
        <v>347</v>
      </c>
      <c r="AN624" s="135">
        <f t="shared" si="78"/>
        <v>1</v>
      </c>
      <c r="AO624" s="135" t="str">
        <f t="shared" si="79"/>
        <v>119</v>
      </c>
      <c r="AP624" s="135" t="str">
        <f t="shared" si="80"/>
        <v>11</v>
      </c>
      <c r="AQ624" s="135" t="str">
        <f t="shared" si="81"/>
        <v>1</v>
      </c>
      <c r="AR624" s="160"/>
      <c r="AS624" s="137">
        <v>3</v>
      </c>
      <c r="AT624" s="137"/>
      <c r="AU624" s="145"/>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row>
    <row r="625" spans="1:76" s="6" customFormat="1" ht="23.25" customHeight="1" x14ac:dyDescent="0.25">
      <c r="A625" s="43">
        <v>16</v>
      </c>
      <c r="B625" s="43">
        <v>18</v>
      </c>
      <c r="C625" s="15" t="s">
        <v>1214</v>
      </c>
      <c r="D625" s="119">
        <f>IF(AND(AS625=AS624,AL625=AL624),IF(AL625="TN",IF(AS624=3,IF(D624&lt;'Phan phong'!$I$9,D624+1,1),IF(D624&lt;'Phan phong'!$I$10,D624+1,1)),IF(AS624=3,IF(D624&lt;'Phan phong'!$P$9,D624+1,1),IF(D624&lt;'Phan phong'!$P$10,D624+1,1))),1)</f>
        <v>2</v>
      </c>
      <c r="E625" s="120">
        <v>290623</v>
      </c>
      <c r="F625" s="121" t="s">
        <v>625</v>
      </c>
      <c r="G625" s="150" t="s">
        <v>426</v>
      </c>
      <c r="H625" s="163" t="s">
        <v>714</v>
      </c>
      <c r="I625" s="142"/>
      <c r="J625" s="142"/>
      <c r="K625" s="142"/>
      <c r="L625" s="142"/>
      <c r="M625" s="142"/>
      <c r="N625" s="142"/>
      <c r="O625" s="142"/>
      <c r="P625" s="142"/>
      <c r="Q625" s="142"/>
      <c r="R625" s="126"/>
      <c r="S625" s="142"/>
      <c r="T625" s="142"/>
      <c r="U625" s="142"/>
      <c r="V625" s="142"/>
      <c r="W625" s="142"/>
      <c r="X625" s="142"/>
      <c r="Y625" s="142"/>
      <c r="Z625" s="142"/>
      <c r="AA625" s="142"/>
      <c r="AB625" s="126"/>
      <c r="AC625" s="127">
        <f>SUM(I625,K625,M625,O625,Q625)</f>
        <v>0</v>
      </c>
      <c r="AD625" s="143" t="s">
        <v>13</v>
      </c>
      <c r="AE625" s="143" t="s">
        <v>168</v>
      </c>
      <c r="AF625" s="129"/>
      <c r="AG625" s="129"/>
      <c r="AH625" s="153" t="s">
        <v>1508</v>
      </c>
      <c r="AI625" s="131">
        <f t="shared" si="82"/>
        <v>22</v>
      </c>
      <c r="AJ625" s="132" t="str">
        <f t="shared" si="84"/>
        <v>XH</v>
      </c>
      <c r="AK625" s="133"/>
      <c r="AL625" s="134" t="str">
        <f t="shared" si="77"/>
        <v>XH</v>
      </c>
      <c r="AM625" s="119">
        <v>100</v>
      </c>
      <c r="AN625" s="135">
        <f t="shared" si="78"/>
        <v>1</v>
      </c>
      <c r="AO625" s="135" t="str">
        <f t="shared" si="79"/>
        <v>113</v>
      </c>
      <c r="AP625" s="135" t="str">
        <f t="shared" si="80"/>
        <v>11</v>
      </c>
      <c r="AQ625" s="135" t="str">
        <f t="shared" si="81"/>
        <v>1</v>
      </c>
      <c r="AR625" s="136"/>
      <c r="AS625" s="137">
        <v>3</v>
      </c>
      <c r="AT625" s="145"/>
      <c r="AU625" s="145"/>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row>
    <row r="626" spans="1:76" s="6" customFormat="1" ht="23.25" customHeight="1" x14ac:dyDescent="0.25">
      <c r="A626" s="43">
        <v>27</v>
      </c>
      <c r="B626" s="44">
        <v>6</v>
      </c>
      <c r="C626" s="50" t="s">
        <v>1818</v>
      </c>
      <c r="D626" s="119">
        <f>IF(AND(AS626=AS625,AL626=AL625),IF(AL626="TN",IF(AS625=3,IF(D625&lt;'Phan phong'!$I$9,D625+1,1),IF(D625&lt;'Phan phong'!$I$10,D625+1,1)),IF(AS625=3,IF(D625&lt;'Phan phong'!$P$9,D625+1,1),IF(D625&lt;'Phan phong'!$P$10,D625+1,1))),1)</f>
        <v>3</v>
      </c>
      <c r="E626" s="138">
        <v>290624</v>
      </c>
      <c r="F626" s="121" t="s">
        <v>346</v>
      </c>
      <c r="G626" s="122" t="s">
        <v>426</v>
      </c>
      <c r="H626" s="123">
        <v>36836</v>
      </c>
      <c r="I626" s="124"/>
      <c r="J626" s="124"/>
      <c r="K626" s="124"/>
      <c r="L626" s="124"/>
      <c r="M626" s="124"/>
      <c r="N626" s="124"/>
      <c r="O626" s="124"/>
      <c r="P626" s="124"/>
      <c r="Q626" s="125"/>
      <c r="R626" s="126"/>
      <c r="S626" s="124"/>
      <c r="T626" s="124"/>
      <c r="U626" s="124"/>
      <c r="V626" s="124"/>
      <c r="W626" s="124"/>
      <c r="X626" s="124"/>
      <c r="Y626" s="124"/>
      <c r="Z626" s="124"/>
      <c r="AA626" s="125"/>
      <c r="AB626" s="126"/>
      <c r="AC626" s="127">
        <f>SUM(I626,K626,M626,O626)</f>
        <v>0</v>
      </c>
      <c r="AD626" s="128" t="s">
        <v>7</v>
      </c>
      <c r="AE626" s="128" t="s">
        <v>272</v>
      </c>
      <c r="AF626" s="129"/>
      <c r="AG626" s="129"/>
      <c r="AH626" s="130"/>
      <c r="AI626" s="131">
        <f t="shared" si="82"/>
        <v>22</v>
      </c>
      <c r="AJ626" s="132" t="str">
        <f t="shared" si="84"/>
        <v>XH</v>
      </c>
      <c r="AK626" s="133"/>
      <c r="AL626" s="134" t="str">
        <f t="shared" si="77"/>
        <v>XH</v>
      </c>
      <c r="AM626" s="119">
        <v>969</v>
      </c>
      <c r="AN626" s="135">
        <f t="shared" si="78"/>
        <v>0</v>
      </c>
      <c r="AO626" s="135" t="str">
        <f t="shared" si="79"/>
        <v>106</v>
      </c>
      <c r="AP626" s="135" t="str">
        <f t="shared" si="80"/>
        <v>10</v>
      </c>
      <c r="AQ626" s="135" t="str">
        <f t="shared" si="81"/>
        <v>0</v>
      </c>
      <c r="AR626" s="136"/>
      <c r="AS626" s="137">
        <v>3</v>
      </c>
      <c r="AT626" s="161"/>
      <c r="AU626" s="161"/>
      <c r="AV626" s="18"/>
      <c r="AW626" s="18"/>
      <c r="AX626" s="18"/>
      <c r="AY626" s="18"/>
      <c r="AZ626" s="18"/>
      <c r="BA626" s="18"/>
      <c r="BB626" s="18"/>
      <c r="BC626" s="18"/>
      <c r="BD626" s="18"/>
      <c r="BE626" s="18"/>
      <c r="BF626" s="18"/>
      <c r="BG626" s="18"/>
      <c r="BH626" s="18"/>
      <c r="BI626" s="18"/>
      <c r="BJ626" s="18"/>
      <c r="BK626" s="18"/>
      <c r="BL626" s="18"/>
      <c r="BM626" s="18"/>
      <c r="BN626" s="18"/>
      <c r="BO626" s="18"/>
      <c r="BP626" s="18"/>
      <c r="BQ626" s="18"/>
      <c r="BR626" s="18"/>
      <c r="BS626" s="18"/>
      <c r="BT626" s="18"/>
      <c r="BU626" s="18"/>
      <c r="BV626" s="18"/>
      <c r="BW626" s="18"/>
      <c r="BX626" s="18"/>
    </row>
    <row r="627" spans="1:76" s="6" customFormat="1" ht="23.25" customHeight="1" x14ac:dyDescent="0.25">
      <c r="A627" s="43">
        <v>8</v>
      </c>
      <c r="B627" s="43">
        <v>13</v>
      </c>
      <c r="C627" s="15" t="s">
        <v>1156</v>
      </c>
      <c r="D627" s="119">
        <f>IF(AND(AS627=AS626,AL627=AL626),IF(AL627="TN",IF(AS626=3,IF(D626&lt;'Phan phong'!$I$9,D626+1,1),IF(D626&lt;'Phan phong'!$I$10,D626+1,1)),IF(AS626=3,IF(D626&lt;'Phan phong'!$P$9,D626+1,1),IF(D626&lt;'Phan phong'!$P$10,D626+1,1))),1)</f>
        <v>4</v>
      </c>
      <c r="E627" s="120">
        <v>290625</v>
      </c>
      <c r="F627" s="121" t="s">
        <v>346</v>
      </c>
      <c r="G627" s="150" t="s">
        <v>426</v>
      </c>
      <c r="H627" s="163" t="s">
        <v>682</v>
      </c>
      <c r="I627" s="166"/>
      <c r="J627" s="166"/>
      <c r="K627" s="167"/>
      <c r="L627" s="167"/>
      <c r="M627" s="167"/>
      <c r="N627" s="167"/>
      <c r="O627" s="167"/>
      <c r="P627" s="167"/>
      <c r="Q627" s="166"/>
      <c r="R627" s="126"/>
      <c r="S627" s="166"/>
      <c r="T627" s="166"/>
      <c r="U627" s="167"/>
      <c r="V627" s="167"/>
      <c r="W627" s="167"/>
      <c r="X627" s="167"/>
      <c r="Y627" s="167"/>
      <c r="Z627" s="167"/>
      <c r="AA627" s="166"/>
      <c r="AB627" s="126"/>
      <c r="AC627" s="127">
        <f>SUM(I627,K627,M627,O627,Q627)</f>
        <v>0</v>
      </c>
      <c r="AD627" s="143" t="s">
        <v>10</v>
      </c>
      <c r="AE627" s="143" t="s">
        <v>168</v>
      </c>
      <c r="AF627" s="129"/>
      <c r="AG627" s="129"/>
      <c r="AH627" s="144"/>
      <c r="AI627" s="131">
        <f t="shared" si="82"/>
        <v>22</v>
      </c>
      <c r="AJ627" s="132" t="str">
        <f t="shared" si="84"/>
        <v>XH</v>
      </c>
      <c r="AK627" s="133"/>
      <c r="AL627" s="134" t="str">
        <f t="shared" si="77"/>
        <v>XH</v>
      </c>
      <c r="AM627" s="119">
        <v>13</v>
      </c>
      <c r="AN627" s="135">
        <f t="shared" si="78"/>
        <v>1</v>
      </c>
      <c r="AO627" s="135" t="str">
        <f t="shared" si="79"/>
        <v>111</v>
      </c>
      <c r="AP627" s="135" t="str">
        <f t="shared" si="80"/>
        <v>11</v>
      </c>
      <c r="AQ627" s="135" t="str">
        <f t="shared" si="81"/>
        <v>1</v>
      </c>
      <c r="AR627" s="180"/>
      <c r="AS627" s="137">
        <v>3</v>
      </c>
      <c r="AT627" s="162"/>
      <c r="AU627" s="145"/>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row>
    <row r="628" spans="1:76" s="6" customFormat="1" ht="23.25" customHeight="1" x14ac:dyDescent="0.2">
      <c r="A628" s="43">
        <v>14</v>
      </c>
      <c r="B628" s="43">
        <v>14</v>
      </c>
      <c r="C628" s="15" t="s">
        <v>1175</v>
      </c>
      <c r="D628" s="119">
        <f>IF(AND(AS628=AS627,AL628=AL627),IF(AL628="TN",IF(AS627=3,IF(D627&lt;'Phan phong'!$I$9,D627+1,1),IF(D627&lt;'Phan phong'!$I$10,D627+1,1)),IF(AS627=3,IF(D627&lt;'Phan phong'!$P$9,D627+1,1),IF(D627&lt;'Phan phong'!$P$10,D627+1,1))),1)</f>
        <v>5</v>
      </c>
      <c r="E628" s="138">
        <v>290626</v>
      </c>
      <c r="F628" s="121" t="s">
        <v>603</v>
      </c>
      <c r="G628" s="150" t="s">
        <v>426</v>
      </c>
      <c r="H628" s="163" t="s">
        <v>748</v>
      </c>
      <c r="I628" s="142"/>
      <c r="J628" s="142"/>
      <c r="K628" s="124"/>
      <c r="L628" s="124"/>
      <c r="M628" s="124"/>
      <c r="N628" s="124"/>
      <c r="O628" s="124"/>
      <c r="P628" s="124"/>
      <c r="Q628" s="142"/>
      <c r="R628" s="147"/>
      <c r="S628" s="142"/>
      <c r="T628" s="142"/>
      <c r="U628" s="124"/>
      <c r="V628" s="124"/>
      <c r="W628" s="124"/>
      <c r="X628" s="124"/>
      <c r="Y628" s="124"/>
      <c r="Z628" s="124"/>
      <c r="AA628" s="142"/>
      <c r="AB628" s="147"/>
      <c r="AC628" s="127">
        <f>SUM(I628,K628,M628,O628)</f>
        <v>0</v>
      </c>
      <c r="AD628" s="143" t="s">
        <v>1281</v>
      </c>
      <c r="AE628" s="143" t="s">
        <v>167</v>
      </c>
      <c r="AF628" s="129"/>
      <c r="AG628" s="129"/>
      <c r="AH628" s="171"/>
      <c r="AI628" s="131">
        <f t="shared" si="82"/>
        <v>22</v>
      </c>
      <c r="AJ628" s="132" t="str">
        <f t="shared" si="84"/>
        <v>XH</v>
      </c>
      <c r="AK628" s="133"/>
      <c r="AL628" s="134" t="str">
        <f t="shared" si="77"/>
        <v>XH</v>
      </c>
      <c r="AM628" s="119">
        <v>346</v>
      </c>
      <c r="AN628" s="135">
        <f t="shared" si="78"/>
        <v>1</v>
      </c>
      <c r="AO628" s="135" t="str">
        <f t="shared" si="79"/>
        <v>119</v>
      </c>
      <c r="AP628" s="135" t="str">
        <f t="shared" si="80"/>
        <v>11</v>
      </c>
      <c r="AQ628" s="135" t="str">
        <f t="shared" si="81"/>
        <v>1</v>
      </c>
      <c r="AR628" s="148"/>
      <c r="AS628" s="137">
        <v>3</v>
      </c>
      <c r="AT628" s="181"/>
      <c r="AU628" s="149"/>
      <c r="AV628" s="21"/>
      <c r="AW628" s="21"/>
      <c r="AX628" s="21"/>
      <c r="AY628" s="21"/>
      <c r="AZ628" s="21"/>
      <c r="BA628" s="21"/>
      <c r="BB628" s="21"/>
      <c r="BC628" s="21"/>
      <c r="BD628" s="21"/>
      <c r="BE628" s="21"/>
      <c r="BF628" s="21"/>
      <c r="BG628" s="21"/>
      <c r="BH628" s="21"/>
      <c r="BI628" s="21"/>
      <c r="BJ628" s="21"/>
      <c r="BK628" s="21"/>
      <c r="BL628" s="21"/>
      <c r="BM628" s="21"/>
      <c r="BN628" s="21"/>
      <c r="BO628" s="21"/>
      <c r="BP628" s="21"/>
      <c r="BQ628" s="21"/>
      <c r="BR628" s="21"/>
      <c r="BS628" s="21"/>
      <c r="BT628" s="21"/>
      <c r="BU628" s="21"/>
      <c r="BV628" s="21"/>
      <c r="BW628" s="21"/>
      <c r="BX628" s="21"/>
    </row>
    <row r="629" spans="1:76" s="6" customFormat="1" ht="23.25" customHeight="1" x14ac:dyDescent="0.25">
      <c r="A629" s="43">
        <v>34</v>
      </c>
      <c r="B629" s="44">
        <v>7</v>
      </c>
      <c r="C629" s="50" t="s">
        <v>1897</v>
      </c>
      <c r="D629" s="119">
        <f>IF(AND(AS629=AS628,AL629=AL628),IF(AL629="TN",IF(AS628=3,IF(D628&lt;'Phan phong'!$I$9,D628+1,1),IF(D628&lt;'Phan phong'!$I$10,D628+1,1)),IF(AS628=3,IF(D628&lt;'Phan phong'!$P$9,D628+1,1),IF(D628&lt;'Phan phong'!$P$10,D628+1,1))),1)</f>
        <v>6</v>
      </c>
      <c r="E629" s="120">
        <v>290627</v>
      </c>
      <c r="F629" s="121" t="s">
        <v>513</v>
      </c>
      <c r="G629" s="122" t="s">
        <v>483</v>
      </c>
      <c r="H629" s="123">
        <v>37147</v>
      </c>
      <c r="I629" s="124"/>
      <c r="J629" s="124"/>
      <c r="K629" s="124"/>
      <c r="L629" s="124"/>
      <c r="M629" s="124"/>
      <c r="N629" s="124"/>
      <c r="O629" s="124"/>
      <c r="P629" s="124"/>
      <c r="Q629" s="125"/>
      <c r="R629" s="126"/>
      <c r="S629" s="124"/>
      <c r="T629" s="124"/>
      <c r="U629" s="124"/>
      <c r="V629" s="124"/>
      <c r="W629" s="124"/>
      <c r="X629" s="124"/>
      <c r="Y629" s="124"/>
      <c r="Z629" s="124"/>
      <c r="AA629" s="125"/>
      <c r="AB629" s="126"/>
      <c r="AC629" s="127">
        <f>SUM(I629,K629,M629,O629)</f>
        <v>0</v>
      </c>
      <c r="AD629" s="128" t="s">
        <v>9</v>
      </c>
      <c r="AE629" s="128" t="s">
        <v>272</v>
      </c>
      <c r="AF629" s="129"/>
      <c r="AG629" s="129"/>
      <c r="AH629" s="130"/>
      <c r="AI629" s="131">
        <f t="shared" si="82"/>
        <v>22</v>
      </c>
      <c r="AJ629" s="132" t="str">
        <f t="shared" si="84"/>
        <v>XH</v>
      </c>
      <c r="AK629" s="133"/>
      <c r="AL629" s="134" t="str">
        <f t="shared" si="77"/>
        <v>XH</v>
      </c>
      <c r="AM629" s="119">
        <v>1053</v>
      </c>
      <c r="AN629" s="135">
        <f t="shared" si="78"/>
        <v>0</v>
      </c>
      <c r="AO629" s="135" t="str">
        <f t="shared" si="79"/>
        <v>108</v>
      </c>
      <c r="AP629" s="135" t="str">
        <f t="shared" si="80"/>
        <v>10</v>
      </c>
      <c r="AQ629" s="135" t="str">
        <f t="shared" si="81"/>
        <v>0</v>
      </c>
      <c r="AR629" s="136"/>
      <c r="AS629" s="137">
        <v>3</v>
      </c>
      <c r="AT629" s="137"/>
      <c r="AU629" s="161"/>
      <c r="AV629" s="18"/>
      <c r="AW629" s="18"/>
      <c r="AX629" s="18"/>
      <c r="AY629" s="18"/>
      <c r="AZ629" s="18"/>
      <c r="BA629" s="18"/>
      <c r="BB629" s="18"/>
      <c r="BC629" s="18"/>
      <c r="BD629" s="18"/>
      <c r="BE629" s="18"/>
      <c r="BF629" s="18"/>
      <c r="BG629" s="18"/>
      <c r="BH629" s="18"/>
      <c r="BI629" s="18"/>
      <c r="BJ629" s="18"/>
      <c r="BK629" s="18"/>
      <c r="BL629" s="18"/>
      <c r="BM629" s="18"/>
      <c r="BN629" s="18"/>
      <c r="BO629" s="18"/>
      <c r="BP629" s="18"/>
      <c r="BQ629" s="18"/>
      <c r="BR629" s="18"/>
      <c r="BS629" s="18"/>
      <c r="BT629" s="18"/>
      <c r="BU629" s="18"/>
      <c r="BV629" s="18"/>
      <c r="BW629" s="18"/>
      <c r="BX629" s="18"/>
    </row>
    <row r="630" spans="1:76" s="6" customFormat="1" ht="23.25" customHeight="1" x14ac:dyDescent="0.25">
      <c r="A630" s="43">
        <v>27</v>
      </c>
      <c r="B630" s="43">
        <v>27</v>
      </c>
      <c r="C630" s="15" t="s">
        <v>1146</v>
      </c>
      <c r="D630" s="119">
        <f>IF(AND(AS630=AS629,AL630=AL629),IF(AL630="TN",IF(AS629=3,IF(D629&lt;'Phan phong'!$I$9,D629+1,1),IF(D629&lt;'Phan phong'!$I$10,D629+1,1)),IF(AS629=3,IF(D629&lt;'Phan phong'!$P$9,D629+1,1),IF(D629&lt;'Phan phong'!$P$10,D629+1,1))),1)</f>
        <v>7</v>
      </c>
      <c r="E630" s="138">
        <v>290628</v>
      </c>
      <c r="F630" s="121" t="s">
        <v>436</v>
      </c>
      <c r="G630" s="150" t="s">
        <v>483</v>
      </c>
      <c r="H630" s="163" t="s">
        <v>724</v>
      </c>
      <c r="I630" s="142"/>
      <c r="J630" s="142"/>
      <c r="K630" s="124"/>
      <c r="L630" s="124"/>
      <c r="M630" s="124"/>
      <c r="N630" s="124"/>
      <c r="O630" s="124"/>
      <c r="P630" s="124"/>
      <c r="Q630" s="142"/>
      <c r="R630" s="126"/>
      <c r="S630" s="142"/>
      <c r="T630" s="142"/>
      <c r="U630" s="124"/>
      <c r="V630" s="124"/>
      <c r="W630" s="124"/>
      <c r="X630" s="124"/>
      <c r="Y630" s="124"/>
      <c r="Z630" s="124"/>
      <c r="AA630" s="142"/>
      <c r="AB630" s="126"/>
      <c r="AC630" s="127">
        <f t="shared" ref="AC630:AC635" si="85">SUM(I630,K630,M630,O630,Q630)</f>
        <v>0</v>
      </c>
      <c r="AD630" s="143" t="s">
        <v>17</v>
      </c>
      <c r="AE630" s="143" t="s">
        <v>273</v>
      </c>
      <c r="AF630" s="129"/>
      <c r="AG630" s="129"/>
      <c r="AH630" s="144"/>
      <c r="AI630" s="131">
        <f t="shared" si="82"/>
        <v>22</v>
      </c>
      <c r="AJ630" s="132" t="str">
        <f t="shared" si="84"/>
        <v>XH</v>
      </c>
      <c r="AK630" s="133"/>
      <c r="AL630" s="134" t="str">
        <f t="shared" si="77"/>
        <v>XH</v>
      </c>
      <c r="AM630" s="119">
        <v>304</v>
      </c>
      <c r="AN630" s="135">
        <f t="shared" si="78"/>
        <v>1</v>
      </c>
      <c r="AO630" s="135" t="str">
        <f t="shared" si="79"/>
        <v>118</v>
      </c>
      <c r="AP630" s="135" t="str">
        <f t="shared" si="80"/>
        <v>11</v>
      </c>
      <c r="AQ630" s="135" t="str">
        <f t="shared" si="81"/>
        <v>1</v>
      </c>
      <c r="AR630" s="136"/>
      <c r="AS630" s="137">
        <v>3</v>
      </c>
      <c r="AT630" s="137"/>
      <c r="AU630" s="161"/>
      <c r="AV630" s="18"/>
      <c r="AW630" s="18"/>
      <c r="AX630" s="18"/>
      <c r="AY630" s="18"/>
      <c r="AZ630" s="18"/>
      <c r="BA630" s="18"/>
      <c r="BB630" s="18"/>
      <c r="BC630" s="18"/>
      <c r="BD630" s="18"/>
      <c r="BE630" s="18"/>
      <c r="BF630" s="18"/>
      <c r="BG630" s="18"/>
      <c r="BH630" s="18"/>
      <c r="BI630" s="18"/>
      <c r="BJ630" s="18"/>
      <c r="BK630" s="18"/>
      <c r="BL630" s="18"/>
      <c r="BM630" s="18"/>
      <c r="BN630" s="18"/>
      <c r="BO630" s="18"/>
      <c r="BP630" s="18"/>
      <c r="BQ630" s="18"/>
      <c r="BR630" s="18"/>
      <c r="BS630" s="18"/>
      <c r="BT630" s="18"/>
      <c r="BU630" s="18"/>
      <c r="BV630" s="18"/>
      <c r="BW630" s="18"/>
      <c r="BX630" s="18"/>
    </row>
    <row r="631" spans="1:76" s="6" customFormat="1" ht="23.25" customHeight="1" x14ac:dyDescent="0.2">
      <c r="A631" s="43">
        <v>19</v>
      </c>
      <c r="B631" s="43">
        <v>19</v>
      </c>
      <c r="C631" s="15" t="s">
        <v>1162</v>
      </c>
      <c r="D631" s="119">
        <f>IF(AND(AS631=AS630,AL631=AL630),IF(AL631="TN",IF(AS630=3,IF(D630&lt;'Phan phong'!$I$9,D630+1,1),IF(D630&lt;'Phan phong'!$I$10,D630+1,1)),IF(AS630=3,IF(D630&lt;'Phan phong'!$P$9,D630+1,1),IF(D630&lt;'Phan phong'!$P$10,D630+1,1))),1)</f>
        <v>8</v>
      </c>
      <c r="E631" s="120">
        <v>290629</v>
      </c>
      <c r="F631" s="121" t="s">
        <v>593</v>
      </c>
      <c r="G631" s="150" t="s">
        <v>483</v>
      </c>
      <c r="H631" s="163" t="s">
        <v>857</v>
      </c>
      <c r="I631" s="166"/>
      <c r="J631" s="166"/>
      <c r="K631" s="167"/>
      <c r="L631" s="167"/>
      <c r="M631" s="167"/>
      <c r="N631" s="167"/>
      <c r="O631" s="167"/>
      <c r="P631" s="167"/>
      <c r="Q631" s="166"/>
      <c r="R631" s="126"/>
      <c r="S631" s="166"/>
      <c r="T631" s="166"/>
      <c r="U631" s="167"/>
      <c r="V631" s="167"/>
      <c r="W631" s="167"/>
      <c r="X631" s="167"/>
      <c r="Y631" s="167"/>
      <c r="Z631" s="167"/>
      <c r="AA631" s="166"/>
      <c r="AB631" s="126"/>
      <c r="AC631" s="127">
        <f t="shared" si="85"/>
        <v>0</v>
      </c>
      <c r="AD631" s="143" t="s">
        <v>1281</v>
      </c>
      <c r="AE631" s="143" t="s">
        <v>167</v>
      </c>
      <c r="AF631" s="129"/>
      <c r="AG631" s="129"/>
      <c r="AH631" s="164"/>
      <c r="AI631" s="131">
        <f t="shared" si="82"/>
        <v>22</v>
      </c>
      <c r="AJ631" s="132" t="str">
        <f t="shared" si="84"/>
        <v>XH</v>
      </c>
      <c r="AK631" s="133"/>
      <c r="AL631" s="134" t="str">
        <f t="shared" si="77"/>
        <v>XH</v>
      </c>
      <c r="AM631" s="119">
        <v>348</v>
      </c>
      <c r="AN631" s="135">
        <f t="shared" si="78"/>
        <v>1</v>
      </c>
      <c r="AO631" s="135" t="str">
        <f t="shared" si="79"/>
        <v>119</v>
      </c>
      <c r="AP631" s="135" t="str">
        <f t="shared" si="80"/>
        <v>11</v>
      </c>
      <c r="AQ631" s="135" t="str">
        <f t="shared" si="81"/>
        <v>1</v>
      </c>
      <c r="AR631" s="146"/>
      <c r="AS631" s="137">
        <v>3</v>
      </c>
      <c r="AT631" s="145"/>
      <c r="AU631" s="161"/>
      <c r="AV631" s="18"/>
      <c r="AW631" s="18"/>
      <c r="AX631" s="18"/>
      <c r="AY631" s="18"/>
      <c r="AZ631" s="18"/>
      <c r="BA631" s="18"/>
      <c r="BB631" s="18"/>
      <c r="BC631" s="18"/>
      <c r="BD631" s="18"/>
      <c r="BE631" s="18"/>
      <c r="BF631" s="18"/>
      <c r="BG631" s="18"/>
      <c r="BH631" s="18"/>
      <c r="BI631" s="18"/>
      <c r="BJ631" s="18"/>
      <c r="BK631" s="18"/>
      <c r="BL631" s="18"/>
      <c r="BM631" s="18"/>
      <c r="BN631" s="18"/>
      <c r="BO631" s="18"/>
      <c r="BP631" s="18"/>
      <c r="BQ631" s="18"/>
      <c r="BR631" s="18"/>
      <c r="BS631" s="18"/>
      <c r="BT631" s="18"/>
      <c r="BU631" s="18"/>
      <c r="BV631" s="18"/>
      <c r="BW631" s="18"/>
      <c r="BX631" s="18"/>
    </row>
    <row r="632" spans="1:76" s="6" customFormat="1" ht="23.25" customHeight="1" x14ac:dyDescent="0.25">
      <c r="A632" s="43">
        <v>6</v>
      </c>
      <c r="B632" s="44">
        <v>2</v>
      </c>
      <c r="C632" s="50" t="s">
        <v>1746</v>
      </c>
      <c r="D632" s="119">
        <f>IF(AND(AS632=AS631,AL632=AL631),IF(AL632="TN",IF(AS631=3,IF(D631&lt;'Phan phong'!$I$9,D631+1,1),IF(D631&lt;'Phan phong'!$I$10,D631+1,1)),IF(AS631=3,IF(D631&lt;'Phan phong'!$P$9,D631+1,1),IF(D631&lt;'Phan phong'!$P$10,D631+1,1))),1)</f>
        <v>9</v>
      </c>
      <c r="E632" s="138">
        <v>290630</v>
      </c>
      <c r="F632" s="121" t="s">
        <v>2030</v>
      </c>
      <c r="G632" s="122" t="s">
        <v>1316</v>
      </c>
      <c r="H632" s="123">
        <v>37241</v>
      </c>
      <c r="I632" s="124"/>
      <c r="J632" s="124"/>
      <c r="K632" s="124"/>
      <c r="L632" s="124"/>
      <c r="M632" s="124"/>
      <c r="N632" s="124"/>
      <c r="O632" s="124"/>
      <c r="P632" s="124"/>
      <c r="Q632" s="125"/>
      <c r="R632" s="126"/>
      <c r="S632" s="124"/>
      <c r="T632" s="124"/>
      <c r="U632" s="124"/>
      <c r="V632" s="124"/>
      <c r="W632" s="124"/>
      <c r="X632" s="124"/>
      <c r="Y632" s="124"/>
      <c r="Z632" s="124"/>
      <c r="AA632" s="125"/>
      <c r="AB632" s="126"/>
      <c r="AC632" s="127">
        <f t="shared" si="85"/>
        <v>0</v>
      </c>
      <c r="AD632" s="128" t="s">
        <v>5</v>
      </c>
      <c r="AE632" s="128" t="s">
        <v>163</v>
      </c>
      <c r="AF632" s="177"/>
      <c r="AG632" s="177"/>
      <c r="AH632" s="171"/>
      <c r="AI632" s="131">
        <f t="shared" si="82"/>
        <v>22</v>
      </c>
      <c r="AJ632" s="132" t="str">
        <f t="shared" si="84"/>
        <v>TN</v>
      </c>
      <c r="AK632" s="133" t="s">
        <v>272</v>
      </c>
      <c r="AL632" s="134" t="str">
        <f t="shared" si="77"/>
        <v>XH</v>
      </c>
      <c r="AM632" s="119">
        <v>896</v>
      </c>
      <c r="AN632" s="135">
        <f t="shared" si="78"/>
        <v>0</v>
      </c>
      <c r="AO632" s="135" t="str">
        <f t="shared" si="79"/>
        <v>105</v>
      </c>
      <c r="AP632" s="135" t="str">
        <f t="shared" si="80"/>
        <v>10</v>
      </c>
      <c r="AQ632" s="135" t="str">
        <f t="shared" si="81"/>
        <v>0</v>
      </c>
      <c r="AR632" s="136"/>
      <c r="AS632" s="137">
        <v>3</v>
      </c>
      <c r="AT632" s="161"/>
      <c r="AU632" s="161"/>
      <c r="AV632" s="18"/>
      <c r="AW632" s="18"/>
      <c r="AX632" s="18"/>
      <c r="AY632" s="18"/>
      <c r="AZ632" s="18"/>
      <c r="BA632" s="18"/>
      <c r="BB632" s="18"/>
      <c r="BC632" s="18"/>
      <c r="BD632" s="18"/>
      <c r="BE632" s="18"/>
      <c r="BF632" s="18"/>
      <c r="BG632" s="18"/>
      <c r="BH632" s="18"/>
      <c r="BI632" s="18"/>
      <c r="BJ632" s="18"/>
      <c r="BK632" s="18"/>
      <c r="BL632" s="18"/>
      <c r="BM632" s="18"/>
      <c r="BN632" s="18"/>
      <c r="BO632" s="18"/>
      <c r="BP632" s="18"/>
      <c r="BQ632" s="18"/>
      <c r="BR632" s="18"/>
      <c r="BS632" s="18"/>
      <c r="BT632" s="18"/>
      <c r="BU632" s="18"/>
      <c r="BV632" s="18"/>
      <c r="BW632" s="18"/>
      <c r="BX632" s="18"/>
    </row>
    <row r="633" spans="1:76" s="6" customFormat="1" ht="23.25" customHeight="1" x14ac:dyDescent="0.25">
      <c r="A633" s="43">
        <v>14</v>
      </c>
      <c r="B633" s="43">
        <v>41</v>
      </c>
      <c r="C633" s="15" t="s">
        <v>1239</v>
      </c>
      <c r="D633" s="119">
        <f>IF(AND(AS633=AS632,AL633=AL632),IF(AL633="TN",IF(AS632=3,IF(D632&lt;'Phan phong'!$I$9,D632+1,1),IF(D632&lt;'Phan phong'!$I$10,D632+1,1)),IF(AS632=3,IF(D632&lt;'Phan phong'!$P$9,D632+1,1),IF(D632&lt;'Phan phong'!$P$10,D632+1,1))),1)</f>
        <v>10</v>
      </c>
      <c r="E633" s="120">
        <v>290631</v>
      </c>
      <c r="F633" s="121" t="s">
        <v>470</v>
      </c>
      <c r="G633" s="150" t="s">
        <v>413</v>
      </c>
      <c r="H633" s="163" t="s">
        <v>759</v>
      </c>
      <c r="I633" s="142"/>
      <c r="J633" s="142"/>
      <c r="K633" s="124"/>
      <c r="L633" s="124"/>
      <c r="M633" s="124"/>
      <c r="N633" s="124"/>
      <c r="O633" s="124"/>
      <c r="P633" s="124"/>
      <c r="Q633" s="142"/>
      <c r="R633" s="126"/>
      <c r="S633" s="142"/>
      <c r="T633" s="142"/>
      <c r="U633" s="124"/>
      <c r="V633" s="124"/>
      <c r="W633" s="124"/>
      <c r="X633" s="124"/>
      <c r="Y633" s="124"/>
      <c r="Z633" s="124"/>
      <c r="AA633" s="142"/>
      <c r="AB633" s="126"/>
      <c r="AC633" s="127">
        <f t="shared" si="85"/>
        <v>0</v>
      </c>
      <c r="AD633" s="143" t="s">
        <v>12</v>
      </c>
      <c r="AE633" s="143" t="s">
        <v>168</v>
      </c>
      <c r="AF633" s="129"/>
      <c r="AG633" s="129"/>
      <c r="AH633" s="164"/>
      <c r="AI633" s="131">
        <f t="shared" si="82"/>
        <v>22</v>
      </c>
      <c r="AJ633" s="132" t="str">
        <f t="shared" si="84"/>
        <v>XH</v>
      </c>
      <c r="AK633" s="133"/>
      <c r="AL633" s="134" t="str">
        <f t="shared" si="77"/>
        <v>XH</v>
      </c>
      <c r="AM633" s="119">
        <v>183</v>
      </c>
      <c r="AN633" s="135">
        <f t="shared" si="78"/>
        <v>1</v>
      </c>
      <c r="AO633" s="135" t="str">
        <f t="shared" si="79"/>
        <v>115</v>
      </c>
      <c r="AP633" s="135" t="str">
        <f t="shared" si="80"/>
        <v>11</v>
      </c>
      <c r="AQ633" s="135" t="str">
        <f t="shared" si="81"/>
        <v>1</v>
      </c>
      <c r="AR633" s="136"/>
      <c r="AS633" s="137">
        <v>3</v>
      </c>
      <c r="AT633" s="145"/>
      <c r="AU633" s="137"/>
    </row>
    <row r="634" spans="1:76" s="6" customFormat="1" ht="23.25" customHeight="1" x14ac:dyDescent="0.25">
      <c r="A634" s="43">
        <v>17</v>
      </c>
      <c r="B634" s="43">
        <v>17</v>
      </c>
      <c r="C634" s="15" t="s">
        <v>1177</v>
      </c>
      <c r="D634" s="119">
        <f>IF(AND(AS634=AS633,AL634=AL633),IF(AL634="TN",IF(AS633=3,IF(D633&lt;'Phan phong'!$I$9,D633+1,1),IF(D633&lt;'Phan phong'!$I$10,D633+1,1)),IF(AS633=3,IF(D633&lt;'Phan phong'!$P$9,D633+1,1),IF(D633&lt;'Phan phong'!$P$10,D633+1,1))),1)</f>
        <v>11</v>
      </c>
      <c r="E634" s="138">
        <v>290632</v>
      </c>
      <c r="F634" s="121" t="s">
        <v>436</v>
      </c>
      <c r="G634" s="150" t="s">
        <v>413</v>
      </c>
      <c r="H634" s="163" t="s">
        <v>862</v>
      </c>
      <c r="I634" s="166"/>
      <c r="J634" s="166"/>
      <c r="K634" s="167"/>
      <c r="L634" s="167"/>
      <c r="M634" s="167"/>
      <c r="N634" s="167"/>
      <c r="O634" s="167"/>
      <c r="P634" s="167"/>
      <c r="Q634" s="166"/>
      <c r="R634" s="152"/>
      <c r="S634" s="166"/>
      <c r="T634" s="166"/>
      <c r="U634" s="167"/>
      <c r="V634" s="167"/>
      <c r="W634" s="167"/>
      <c r="X634" s="167"/>
      <c r="Y634" s="167"/>
      <c r="Z634" s="167"/>
      <c r="AA634" s="166"/>
      <c r="AB634" s="152"/>
      <c r="AC634" s="127">
        <f t="shared" si="85"/>
        <v>0</v>
      </c>
      <c r="AD634" s="143" t="s">
        <v>1281</v>
      </c>
      <c r="AE634" s="143" t="s">
        <v>167</v>
      </c>
      <c r="AF634" s="129"/>
      <c r="AG634" s="129"/>
      <c r="AH634" s="144"/>
      <c r="AI634" s="131">
        <f t="shared" si="82"/>
        <v>22</v>
      </c>
      <c r="AJ634" s="132" t="str">
        <f t="shared" si="84"/>
        <v>XH</v>
      </c>
      <c r="AK634" s="133"/>
      <c r="AL634" s="134" t="str">
        <f t="shared" si="77"/>
        <v>XH</v>
      </c>
      <c r="AM634" s="119">
        <v>349</v>
      </c>
      <c r="AN634" s="135">
        <f t="shared" si="78"/>
        <v>1</v>
      </c>
      <c r="AO634" s="135" t="str">
        <f t="shared" si="79"/>
        <v>119</v>
      </c>
      <c r="AP634" s="135" t="str">
        <f t="shared" si="80"/>
        <v>11</v>
      </c>
      <c r="AQ634" s="135" t="str">
        <f t="shared" si="81"/>
        <v>1</v>
      </c>
      <c r="AR634" s="136"/>
      <c r="AS634" s="137">
        <v>3</v>
      </c>
      <c r="AT634" s="161"/>
      <c r="AU634" s="137"/>
    </row>
    <row r="635" spans="1:76" s="6" customFormat="1" ht="23.25" customHeight="1" x14ac:dyDescent="0.25">
      <c r="A635" s="43">
        <v>23</v>
      </c>
      <c r="B635" s="44">
        <v>11</v>
      </c>
      <c r="C635" s="50" t="s">
        <v>1718</v>
      </c>
      <c r="D635" s="119">
        <f>IF(AND(AS635=AS634,AL635=AL634),IF(AL635="TN",IF(AS634=3,IF(D634&lt;'Phan phong'!$I$9,D634+1,1),IF(D634&lt;'Phan phong'!$I$10,D634+1,1)),IF(AS634=3,IF(D634&lt;'Phan phong'!$P$9,D634+1,1),IF(D634&lt;'Phan phong'!$P$10,D634+1,1))),1)</f>
        <v>12</v>
      </c>
      <c r="E635" s="120">
        <v>290633</v>
      </c>
      <c r="F635" s="121" t="s">
        <v>2002</v>
      </c>
      <c r="G635" s="122" t="s">
        <v>413</v>
      </c>
      <c r="H635" s="123">
        <v>37178</v>
      </c>
      <c r="I635" s="124"/>
      <c r="J635" s="124"/>
      <c r="K635" s="124"/>
      <c r="L635" s="124"/>
      <c r="M635" s="124"/>
      <c r="N635" s="124"/>
      <c r="O635" s="124"/>
      <c r="P635" s="124"/>
      <c r="Q635" s="125"/>
      <c r="R635" s="126"/>
      <c r="S635" s="124"/>
      <c r="T635" s="124"/>
      <c r="U635" s="124"/>
      <c r="V635" s="124"/>
      <c r="W635" s="124"/>
      <c r="X635" s="124"/>
      <c r="Y635" s="124"/>
      <c r="Z635" s="124"/>
      <c r="AA635" s="125"/>
      <c r="AB635" s="126"/>
      <c r="AC635" s="127">
        <f t="shared" si="85"/>
        <v>0</v>
      </c>
      <c r="AD635" s="128" t="s">
        <v>6</v>
      </c>
      <c r="AE635" s="128" t="s">
        <v>272</v>
      </c>
      <c r="AF635" s="177"/>
      <c r="AG635" s="177"/>
      <c r="AH635" s="165"/>
      <c r="AI635" s="131">
        <f t="shared" si="82"/>
        <v>22</v>
      </c>
      <c r="AJ635" s="132" t="str">
        <f t="shared" si="84"/>
        <v>XH</v>
      </c>
      <c r="AK635" s="133"/>
      <c r="AL635" s="134" t="str">
        <f t="shared" si="77"/>
        <v>XH</v>
      </c>
      <c r="AM635" s="119">
        <v>868</v>
      </c>
      <c r="AN635" s="135">
        <f t="shared" si="78"/>
        <v>0</v>
      </c>
      <c r="AO635" s="135" t="str">
        <f t="shared" si="79"/>
        <v>104</v>
      </c>
      <c r="AP635" s="135" t="str">
        <f t="shared" si="80"/>
        <v>10</v>
      </c>
      <c r="AQ635" s="135" t="str">
        <f t="shared" si="81"/>
        <v>0</v>
      </c>
      <c r="AR635" s="136"/>
      <c r="AS635" s="137">
        <v>3</v>
      </c>
      <c r="AT635" s="137"/>
      <c r="AU635" s="161"/>
      <c r="AV635" s="18"/>
      <c r="AW635" s="18"/>
      <c r="AX635" s="18"/>
      <c r="AY635" s="18"/>
      <c r="AZ635" s="18"/>
      <c r="BA635" s="18"/>
      <c r="BB635" s="18"/>
      <c r="BC635" s="18"/>
      <c r="BD635" s="18"/>
      <c r="BE635" s="18"/>
      <c r="BF635" s="18"/>
      <c r="BG635" s="18"/>
      <c r="BH635" s="18"/>
      <c r="BI635" s="18"/>
      <c r="BJ635" s="18"/>
      <c r="BK635" s="18"/>
      <c r="BL635" s="18"/>
      <c r="BM635" s="18"/>
      <c r="BN635" s="18"/>
      <c r="BO635" s="18"/>
      <c r="BP635" s="18"/>
      <c r="BQ635" s="18"/>
      <c r="BR635" s="18"/>
      <c r="BS635" s="18"/>
      <c r="BT635" s="18"/>
      <c r="BU635" s="18"/>
      <c r="BV635" s="18"/>
      <c r="BW635" s="18"/>
      <c r="BX635" s="18"/>
    </row>
    <row r="636" spans="1:76" s="6" customFormat="1" ht="23.25" customHeight="1" x14ac:dyDescent="0.25">
      <c r="A636" s="43">
        <v>29</v>
      </c>
      <c r="B636" s="44">
        <v>5</v>
      </c>
      <c r="C636" s="50" t="s">
        <v>1938</v>
      </c>
      <c r="D636" s="119">
        <f>IF(AND(AS636=AS635,AL636=AL635),IF(AL636="TN",IF(AS635=3,IF(D635&lt;'Phan phong'!$I$9,D635+1,1),IF(D635&lt;'Phan phong'!$I$10,D635+1,1)),IF(AS635=3,IF(D635&lt;'Phan phong'!$P$9,D635+1,1),IF(D635&lt;'Phan phong'!$P$10,D635+1,1))),1)</f>
        <v>13</v>
      </c>
      <c r="E636" s="138">
        <v>290634</v>
      </c>
      <c r="F636" s="121" t="s">
        <v>422</v>
      </c>
      <c r="G636" s="122" t="s">
        <v>413</v>
      </c>
      <c r="H636" s="123">
        <v>37167</v>
      </c>
      <c r="I636" s="124"/>
      <c r="J636" s="124"/>
      <c r="K636" s="124"/>
      <c r="L636" s="124"/>
      <c r="M636" s="124"/>
      <c r="N636" s="124"/>
      <c r="O636" s="124"/>
      <c r="P636" s="124"/>
      <c r="Q636" s="125"/>
      <c r="R636" s="126"/>
      <c r="S636" s="124"/>
      <c r="T636" s="124"/>
      <c r="U636" s="124"/>
      <c r="V636" s="124"/>
      <c r="W636" s="124"/>
      <c r="X636" s="124"/>
      <c r="Y636" s="124"/>
      <c r="Z636" s="124"/>
      <c r="AA636" s="125"/>
      <c r="AB636" s="126"/>
      <c r="AC636" s="127">
        <f>SUM(I636,K636,M636,O636)</f>
        <v>0</v>
      </c>
      <c r="AD636" s="128" t="s">
        <v>164</v>
      </c>
      <c r="AE636" s="128" t="s">
        <v>272</v>
      </c>
      <c r="AF636" s="129"/>
      <c r="AG636" s="129"/>
      <c r="AH636" s="130"/>
      <c r="AI636" s="131">
        <f t="shared" si="82"/>
        <v>22</v>
      </c>
      <c r="AJ636" s="132" t="str">
        <f t="shared" si="84"/>
        <v>XH</v>
      </c>
      <c r="AK636" s="133"/>
      <c r="AL636" s="134" t="str">
        <f t="shared" si="77"/>
        <v>XH</v>
      </c>
      <c r="AM636" s="119">
        <v>1096</v>
      </c>
      <c r="AN636" s="135">
        <f t="shared" si="78"/>
        <v>0</v>
      </c>
      <c r="AO636" s="135" t="str">
        <f t="shared" si="79"/>
        <v>109</v>
      </c>
      <c r="AP636" s="135" t="str">
        <f t="shared" si="80"/>
        <v>10</v>
      </c>
      <c r="AQ636" s="135" t="str">
        <f t="shared" si="81"/>
        <v>0</v>
      </c>
      <c r="AR636" s="136"/>
      <c r="AS636" s="137">
        <v>3</v>
      </c>
      <c r="AT636" s="137"/>
      <c r="AU636" s="161"/>
      <c r="AV636" s="18"/>
      <c r="AW636" s="18"/>
      <c r="AX636" s="18"/>
      <c r="AY636" s="18"/>
      <c r="AZ636" s="18"/>
      <c r="BA636" s="18"/>
      <c r="BB636" s="18"/>
      <c r="BC636" s="18"/>
      <c r="BD636" s="18"/>
      <c r="BE636" s="18"/>
      <c r="BF636" s="18"/>
      <c r="BG636" s="18"/>
      <c r="BH636" s="18"/>
      <c r="BI636" s="18"/>
      <c r="BJ636" s="18"/>
      <c r="BK636" s="18"/>
      <c r="BL636" s="18"/>
      <c r="BM636" s="18"/>
      <c r="BN636" s="18"/>
      <c r="BO636" s="18"/>
      <c r="BP636" s="18"/>
      <c r="BQ636" s="18"/>
      <c r="BR636" s="18"/>
      <c r="BS636" s="18"/>
      <c r="BT636" s="18"/>
      <c r="BU636" s="18"/>
      <c r="BV636" s="18"/>
      <c r="BW636" s="18"/>
      <c r="BX636" s="18"/>
    </row>
    <row r="637" spans="1:76" s="6" customFormat="1" ht="23.25" customHeight="1" x14ac:dyDescent="0.25">
      <c r="A637" s="43">
        <v>12</v>
      </c>
      <c r="B637" s="44">
        <v>22</v>
      </c>
      <c r="C637" s="50" t="s">
        <v>1682</v>
      </c>
      <c r="D637" s="119">
        <f>IF(AND(AS637=AS636,AL637=AL636),IF(AL637="TN",IF(AS636=3,IF(D636&lt;'Phan phong'!$I$9,D636+1,1),IF(D636&lt;'Phan phong'!$I$10,D636+1,1)),IF(AS636=3,IF(D636&lt;'Phan phong'!$P$9,D636+1,1),IF(D636&lt;'Phan phong'!$P$10,D636+1,1))),1)</f>
        <v>14</v>
      </c>
      <c r="E637" s="120">
        <v>290635</v>
      </c>
      <c r="F637" s="121" t="s">
        <v>1375</v>
      </c>
      <c r="G637" s="122" t="s">
        <v>2006</v>
      </c>
      <c r="H637" s="174">
        <v>37046</v>
      </c>
      <c r="I637" s="175"/>
      <c r="J637" s="175"/>
      <c r="K637" s="175"/>
      <c r="L637" s="175"/>
      <c r="M637" s="175"/>
      <c r="N637" s="175"/>
      <c r="O637" s="175"/>
      <c r="P637" s="175"/>
      <c r="Q637" s="176"/>
      <c r="R637" s="126"/>
      <c r="S637" s="175"/>
      <c r="T637" s="175"/>
      <c r="U637" s="175"/>
      <c r="V637" s="175"/>
      <c r="W637" s="175"/>
      <c r="X637" s="175"/>
      <c r="Y637" s="175"/>
      <c r="Z637" s="175"/>
      <c r="AA637" s="176"/>
      <c r="AB637" s="126"/>
      <c r="AC637" s="127">
        <f>SUM(I637,K637,M637,O637,Q637)</f>
        <v>0</v>
      </c>
      <c r="AD637" s="128" t="s">
        <v>4</v>
      </c>
      <c r="AE637" s="128" t="s">
        <v>272</v>
      </c>
      <c r="AF637" s="177"/>
      <c r="AG637" s="177"/>
      <c r="AH637" s="165"/>
      <c r="AI637" s="131">
        <f t="shared" si="82"/>
        <v>22</v>
      </c>
      <c r="AJ637" s="132" t="str">
        <f t="shared" si="84"/>
        <v>XH</v>
      </c>
      <c r="AK637" s="133"/>
      <c r="AL637" s="134" t="str">
        <f t="shared" si="77"/>
        <v>XH</v>
      </c>
      <c r="AM637" s="119">
        <v>832</v>
      </c>
      <c r="AN637" s="135">
        <f t="shared" si="78"/>
        <v>0</v>
      </c>
      <c r="AO637" s="135" t="str">
        <f t="shared" si="79"/>
        <v>103</v>
      </c>
      <c r="AP637" s="135" t="str">
        <f t="shared" si="80"/>
        <v>10</v>
      </c>
      <c r="AQ637" s="135" t="str">
        <f t="shared" si="81"/>
        <v>0</v>
      </c>
      <c r="AR637" s="136"/>
      <c r="AS637" s="137">
        <v>3</v>
      </c>
      <c r="AT637" s="137"/>
      <c r="AU637" s="161"/>
      <c r="AV637" s="18"/>
      <c r="AW637" s="18"/>
      <c r="AX637" s="18"/>
      <c r="AY637" s="18"/>
      <c r="AZ637" s="18"/>
      <c r="BA637" s="18"/>
      <c r="BB637" s="18"/>
      <c r="BC637" s="18"/>
      <c r="BD637" s="18"/>
      <c r="BE637" s="18"/>
      <c r="BF637" s="18"/>
      <c r="BG637" s="18"/>
      <c r="BH637" s="18"/>
      <c r="BI637" s="18"/>
      <c r="BJ637" s="18"/>
      <c r="BK637" s="18"/>
      <c r="BL637" s="18"/>
      <c r="BM637" s="18"/>
      <c r="BN637" s="18"/>
      <c r="BO637" s="18"/>
      <c r="BP637" s="18"/>
      <c r="BQ637" s="18"/>
      <c r="BR637" s="18"/>
      <c r="BS637" s="18"/>
      <c r="BT637" s="18"/>
      <c r="BU637" s="18"/>
      <c r="BV637" s="18"/>
      <c r="BW637" s="18"/>
      <c r="BX637" s="18"/>
    </row>
    <row r="638" spans="1:76" s="6" customFormat="1" ht="23.25" customHeight="1" x14ac:dyDescent="0.25">
      <c r="A638" s="43">
        <v>14</v>
      </c>
      <c r="B638" s="44">
        <v>37</v>
      </c>
      <c r="C638" s="50" t="s">
        <v>1924</v>
      </c>
      <c r="D638" s="119">
        <f>IF(AND(AS638=AS637,AL638=AL637),IF(AL638="TN",IF(AS637=3,IF(D637&lt;'Phan phong'!$I$9,D637+1,1),IF(D637&lt;'Phan phong'!$I$10,D637+1,1)),IF(AS637=3,IF(D637&lt;'Phan phong'!$P$9,D637+1,1),IF(D637&lt;'Phan phong'!$P$10,D637+1,1))),1)</f>
        <v>15</v>
      </c>
      <c r="E638" s="138">
        <v>290636</v>
      </c>
      <c r="F638" s="121" t="s">
        <v>409</v>
      </c>
      <c r="G638" s="122" t="s">
        <v>381</v>
      </c>
      <c r="H638" s="123">
        <v>37173</v>
      </c>
      <c r="I638" s="124"/>
      <c r="J638" s="124"/>
      <c r="K638" s="124"/>
      <c r="L638" s="124"/>
      <c r="M638" s="124"/>
      <c r="N638" s="124"/>
      <c r="O638" s="124"/>
      <c r="P638" s="124"/>
      <c r="Q638" s="125"/>
      <c r="R638" s="126"/>
      <c r="S638" s="124"/>
      <c r="T638" s="124"/>
      <c r="U638" s="124"/>
      <c r="V638" s="124"/>
      <c r="W638" s="124"/>
      <c r="X638" s="124"/>
      <c r="Y638" s="124"/>
      <c r="Z638" s="124"/>
      <c r="AA638" s="125"/>
      <c r="AB638" s="126"/>
      <c r="AC638" s="127">
        <f>SUM(I638,K638,M638,O638)</f>
        <v>0</v>
      </c>
      <c r="AD638" s="128" t="s">
        <v>164</v>
      </c>
      <c r="AE638" s="128" t="s">
        <v>272</v>
      </c>
      <c r="AF638" s="129"/>
      <c r="AG638" s="129"/>
      <c r="AH638" s="130"/>
      <c r="AI638" s="131">
        <f t="shared" si="82"/>
        <v>22</v>
      </c>
      <c r="AJ638" s="132" t="str">
        <f t="shared" si="84"/>
        <v>XH</v>
      </c>
      <c r="AK638" s="133"/>
      <c r="AL638" s="134" t="str">
        <f t="shared" si="77"/>
        <v>XH</v>
      </c>
      <c r="AM638" s="119">
        <v>1082</v>
      </c>
      <c r="AN638" s="135">
        <f t="shared" si="78"/>
        <v>0</v>
      </c>
      <c r="AO638" s="135" t="str">
        <f t="shared" si="79"/>
        <v>109</v>
      </c>
      <c r="AP638" s="135" t="str">
        <f t="shared" si="80"/>
        <v>10</v>
      </c>
      <c r="AQ638" s="135" t="str">
        <f t="shared" si="81"/>
        <v>0</v>
      </c>
      <c r="AR638" s="136"/>
      <c r="AS638" s="137">
        <v>3</v>
      </c>
      <c r="AT638" s="137"/>
      <c r="AU638" s="161"/>
      <c r="AV638" s="18"/>
      <c r="AW638" s="18"/>
      <c r="AX638" s="18"/>
      <c r="AY638" s="18"/>
      <c r="AZ638" s="18"/>
      <c r="BA638" s="18"/>
      <c r="BB638" s="18"/>
      <c r="BC638" s="18"/>
      <c r="BD638" s="18"/>
      <c r="BE638" s="18"/>
      <c r="BF638" s="18"/>
      <c r="BG638" s="18"/>
      <c r="BH638" s="18"/>
      <c r="BI638" s="18"/>
      <c r="BJ638" s="18"/>
      <c r="BK638" s="18"/>
      <c r="BL638" s="18"/>
      <c r="BM638" s="18"/>
      <c r="BN638" s="18"/>
      <c r="BO638" s="18"/>
      <c r="BP638" s="18"/>
      <c r="BQ638" s="18"/>
      <c r="BR638" s="18"/>
      <c r="BS638" s="18"/>
      <c r="BT638" s="18"/>
      <c r="BU638" s="18"/>
      <c r="BV638" s="18"/>
      <c r="BW638" s="18"/>
      <c r="BX638" s="18"/>
    </row>
    <row r="639" spans="1:76" s="6" customFormat="1" ht="23.25" customHeight="1" x14ac:dyDescent="0.25">
      <c r="A639" s="43">
        <v>24</v>
      </c>
      <c r="B639" s="44">
        <v>27</v>
      </c>
      <c r="C639" s="50" t="s">
        <v>1807</v>
      </c>
      <c r="D639" s="119">
        <f>IF(AND(AS639=AS638,AL639=AL638),IF(AL639="TN",IF(AS638=3,IF(D638&lt;'Phan phong'!$I$9,D638+1,1),IF(D638&lt;'Phan phong'!$I$10,D638+1,1)),IF(AS638=3,IF(D638&lt;'Phan phong'!$P$9,D638+1,1),IF(D638&lt;'Phan phong'!$P$10,D638+1,1))),1)</f>
        <v>16</v>
      </c>
      <c r="E639" s="120">
        <v>290637</v>
      </c>
      <c r="F639" s="121" t="s">
        <v>324</v>
      </c>
      <c r="G639" s="122" t="s">
        <v>381</v>
      </c>
      <c r="H639" s="123">
        <v>37245</v>
      </c>
      <c r="I639" s="124"/>
      <c r="J639" s="124"/>
      <c r="K639" s="124"/>
      <c r="L639" s="124"/>
      <c r="M639" s="124"/>
      <c r="N639" s="124"/>
      <c r="O639" s="124"/>
      <c r="P639" s="124"/>
      <c r="Q639" s="125"/>
      <c r="R639" s="126"/>
      <c r="S639" s="124"/>
      <c r="T639" s="124"/>
      <c r="U639" s="124"/>
      <c r="V639" s="124"/>
      <c r="W639" s="124"/>
      <c r="X639" s="124"/>
      <c r="Y639" s="124"/>
      <c r="Z639" s="124"/>
      <c r="AA639" s="125"/>
      <c r="AB639" s="126"/>
      <c r="AC639" s="127">
        <f>SUM(I639,K639,M639,O639)</f>
        <v>0</v>
      </c>
      <c r="AD639" s="128" t="s">
        <v>7</v>
      </c>
      <c r="AE639" s="128" t="s">
        <v>272</v>
      </c>
      <c r="AF639" s="129"/>
      <c r="AG639" s="129"/>
      <c r="AH639" s="130"/>
      <c r="AI639" s="131">
        <f t="shared" si="82"/>
        <v>22</v>
      </c>
      <c r="AJ639" s="132" t="str">
        <f t="shared" si="84"/>
        <v>XH</v>
      </c>
      <c r="AK639" s="133"/>
      <c r="AL639" s="134" t="str">
        <f t="shared" si="77"/>
        <v>XH</v>
      </c>
      <c r="AM639" s="119">
        <v>958</v>
      </c>
      <c r="AN639" s="135">
        <f t="shared" si="78"/>
        <v>0</v>
      </c>
      <c r="AO639" s="135" t="str">
        <f t="shared" si="79"/>
        <v>106</v>
      </c>
      <c r="AP639" s="135" t="str">
        <f t="shared" si="80"/>
        <v>10</v>
      </c>
      <c r="AQ639" s="135" t="str">
        <f t="shared" si="81"/>
        <v>0</v>
      </c>
      <c r="AR639" s="180"/>
      <c r="AS639" s="137">
        <v>3</v>
      </c>
      <c r="AT639" s="137"/>
      <c r="AU639" s="161"/>
      <c r="AV639" s="18"/>
      <c r="AW639" s="18"/>
      <c r="AX639" s="18"/>
      <c r="AY639" s="18"/>
      <c r="AZ639" s="18"/>
      <c r="BA639" s="18"/>
      <c r="BB639" s="18"/>
      <c r="BC639" s="18"/>
      <c r="BD639" s="18"/>
      <c r="BE639" s="18"/>
      <c r="BF639" s="18"/>
      <c r="BG639" s="18"/>
      <c r="BH639" s="18"/>
      <c r="BI639" s="18"/>
      <c r="BJ639" s="18"/>
      <c r="BK639" s="18"/>
      <c r="BL639" s="18"/>
      <c r="BM639" s="18"/>
      <c r="BN639" s="18"/>
      <c r="BO639" s="18"/>
      <c r="BP639" s="18"/>
      <c r="BQ639" s="18"/>
      <c r="BR639" s="18"/>
      <c r="BS639" s="18"/>
      <c r="BT639" s="18"/>
      <c r="BU639" s="18"/>
      <c r="BV639" s="18"/>
      <c r="BW639" s="18"/>
      <c r="BX639" s="18"/>
    </row>
    <row r="640" spans="1:76" s="6" customFormat="1" ht="23.25" customHeight="1" x14ac:dyDescent="0.25">
      <c r="A640" s="43">
        <v>27</v>
      </c>
      <c r="B640" s="44">
        <v>4</v>
      </c>
      <c r="C640" s="50" t="s">
        <v>1827</v>
      </c>
      <c r="D640" s="119">
        <f>IF(AND(AS640=AS639,AL640=AL639),IF(AL640="TN",IF(AS639=3,IF(D639&lt;'Phan phong'!$I$9,D639+1,1),IF(D639&lt;'Phan phong'!$I$10,D639+1,1)),IF(AS639=3,IF(D639&lt;'Phan phong'!$P$9,D639+1,1),IF(D639&lt;'Phan phong'!$P$10,D639+1,1))),1)</f>
        <v>17</v>
      </c>
      <c r="E640" s="138">
        <v>290638</v>
      </c>
      <c r="F640" s="121" t="s">
        <v>324</v>
      </c>
      <c r="G640" s="122" t="s">
        <v>381</v>
      </c>
      <c r="H640" s="123">
        <v>37044</v>
      </c>
      <c r="I640" s="124"/>
      <c r="J640" s="124"/>
      <c r="K640" s="124"/>
      <c r="L640" s="124"/>
      <c r="M640" s="124"/>
      <c r="N640" s="124"/>
      <c r="O640" s="124"/>
      <c r="P640" s="124"/>
      <c r="Q640" s="125"/>
      <c r="R640" s="126"/>
      <c r="S640" s="124"/>
      <c r="T640" s="124"/>
      <c r="U640" s="124"/>
      <c r="V640" s="124"/>
      <c r="W640" s="124"/>
      <c r="X640" s="124"/>
      <c r="Y640" s="124"/>
      <c r="Z640" s="124"/>
      <c r="AA640" s="125"/>
      <c r="AB640" s="126"/>
      <c r="AC640" s="127">
        <f>SUM(I640,K640,M640,O640)</f>
        <v>0</v>
      </c>
      <c r="AD640" s="128" t="s">
        <v>7</v>
      </c>
      <c r="AE640" s="128" t="s">
        <v>272</v>
      </c>
      <c r="AF640" s="129"/>
      <c r="AG640" s="129"/>
      <c r="AH640" s="130"/>
      <c r="AI640" s="131">
        <f t="shared" si="82"/>
        <v>22</v>
      </c>
      <c r="AJ640" s="132" t="str">
        <f t="shared" si="84"/>
        <v>XH</v>
      </c>
      <c r="AK640" s="133"/>
      <c r="AL640" s="134" t="str">
        <f t="shared" si="77"/>
        <v>XH</v>
      </c>
      <c r="AM640" s="119">
        <v>978</v>
      </c>
      <c r="AN640" s="135">
        <f t="shared" si="78"/>
        <v>0</v>
      </c>
      <c r="AO640" s="135" t="str">
        <f t="shared" si="79"/>
        <v>106</v>
      </c>
      <c r="AP640" s="135" t="str">
        <f t="shared" si="80"/>
        <v>10</v>
      </c>
      <c r="AQ640" s="135" t="str">
        <f t="shared" si="81"/>
        <v>0</v>
      </c>
      <c r="AR640" s="136"/>
      <c r="AS640" s="137">
        <v>3</v>
      </c>
      <c r="AT640" s="137"/>
      <c r="AU640" s="161"/>
      <c r="AV640" s="18"/>
      <c r="AW640" s="18"/>
      <c r="AX640" s="18"/>
      <c r="AY640" s="18"/>
      <c r="AZ640" s="18"/>
      <c r="BA640" s="18"/>
      <c r="BB640" s="18"/>
      <c r="BC640" s="18"/>
      <c r="BD640" s="18"/>
      <c r="BE640" s="18"/>
      <c r="BF640" s="18"/>
      <c r="BG640" s="18"/>
      <c r="BH640" s="18"/>
      <c r="BI640" s="18"/>
      <c r="BJ640" s="18"/>
      <c r="BK640" s="18"/>
      <c r="BL640" s="18"/>
      <c r="BM640" s="18"/>
      <c r="BN640" s="18"/>
      <c r="BO640" s="18"/>
      <c r="BP640" s="18"/>
      <c r="BQ640" s="18"/>
      <c r="BR640" s="18"/>
      <c r="BS640" s="18"/>
      <c r="BT640" s="18"/>
      <c r="BU640" s="18"/>
      <c r="BV640" s="18"/>
      <c r="BW640" s="18"/>
      <c r="BX640" s="18"/>
    </row>
    <row r="641" spans="1:76" s="6" customFormat="1" ht="23.25" customHeight="1" x14ac:dyDescent="0.25">
      <c r="A641" s="43">
        <v>11</v>
      </c>
      <c r="B641" s="43">
        <v>42</v>
      </c>
      <c r="C641" s="15" t="s">
        <v>1024</v>
      </c>
      <c r="D641" s="119">
        <f>IF(AND(AS641=AS640,AL641=AL640),IF(AL641="TN",IF(AS640=3,IF(D640&lt;'Phan phong'!$I$9,D640+1,1),IF(D640&lt;'Phan phong'!$I$10,D640+1,1)),IF(AS640=3,IF(D640&lt;'Phan phong'!$P$9,D640+1,1),IF(D640&lt;'Phan phong'!$P$10,D640+1,1))),1)</f>
        <v>18</v>
      </c>
      <c r="E641" s="120">
        <v>290639</v>
      </c>
      <c r="F641" s="121" t="s">
        <v>472</v>
      </c>
      <c r="G641" s="150" t="s">
        <v>381</v>
      </c>
      <c r="H641" s="163" t="s">
        <v>770</v>
      </c>
      <c r="I641" s="142"/>
      <c r="J641" s="142"/>
      <c r="K641" s="124"/>
      <c r="L641" s="124"/>
      <c r="M641" s="124"/>
      <c r="N641" s="124"/>
      <c r="O641" s="124"/>
      <c r="P641" s="124"/>
      <c r="Q641" s="142"/>
      <c r="R641" s="152"/>
      <c r="S641" s="142"/>
      <c r="T641" s="142"/>
      <c r="U641" s="124"/>
      <c r="V641" s="124"/>
      <c r="W641" s="124"/>
      <c r="X641" s="124"/>
      <c r="Y641" s="124"/>
      <c r="Z641" s="124"/>
      <c r="AA641" s="142"/>
      <c r="AB641" s="152"/>
      <c r="AC641" s="127">
        <f>SUM(I641,K641,M641,O641,Q641)</f>
        <v>0</v>
      </c>
      <c r="AD641" s="143" t="s">
        <v>14</v>
      </c>
      <c r="AE641" s="143" t="s">
        <v>165</v>
      </c>
      <c r="AF641" s="129"/>
      <c r="AG641" s="129"/>
      <c r="AH641" s="164"/>
      <c r="AI641" s="131">
        <f t="shared" si="82"/>
        <v>22</v>
      </c>
      <c r="AJ641" s="132" t="str">
        <f t="shared" si="84"/>
        <v>XH</v>
      </c>
      <c r="AK641" s="133"/>
      <c r="AL641" s="134" t="str">
        <f t="shared" si="77"/>
        <v>XH</v>
      </c>
      <c r="AM641" s="119">
        <v>139</v>
      </c>
      <c r="AN641" s="135">
        <f t="shared" si="78"/>
        <v>1</v>
      </c>
      <c r="AO641" s="135" t="str">
        <f t="shared" si="79"/>
        <v>114</v>
      </c>
      <c r="AP641" s="135" t="str">
        <f t="shared" si="80"/>
        <v>11</v>
      </c>
      <c r="AQ641" s="135" t="str">
        <f t="shared" si="81"/>
        <v>1</v>
      </c>
      <c r="AR641" s="136"/>
      <c r="AS641" s="137">
        <v>3</v>
      </c>
      <c r="AT641" s="161"/>
      <c r="AU641" s="137"/>
    </row>
    <row r="642" spans="1:76" s="6" customFormat="1" ht="23.25" customHeight="1" x14ac:dyDescent="0.2">
      <c r="A642" s="43">
        <v>10</v>
      </c>
      <c r="B642" s="43">
        <v>18</v>
      </c>
      <c r="C642" s="15" t="s">
        <v>1093</v>
      </c>
      <c r="D642" s="119">
        <f>IF(AND(AS642=AS641,AL642=AL641),IF(AL642="TN",IF(AS641=3,IF(D641&lt;'Phan phong'!$I$9,D641+1,1),IF(D641&lt;'Phan phong'!$I$10,D641+1,1)),IF(AS641=3,IF(D641&lt;'Phan phong'!$P$9,D641+1,1),IF(D641&lt;'Phan phong'!$P$10,D641+1,1))),1)</f>
        <v>19</v>
      </c>
      <c r="E642" s="138">
        <v>290640</v>
      </c>
      <c r="F642" s="121" t="s">
        <v>539</v>
      </c>
      <c r="G642" s="150" t="s">
        <v>381</v>
      </c>
      <c r="H642" s="163" t="s">
        <v>823</v>
      </c>
      <c r="I642" s="166"/>
      <c r="J642" s="166"/>
      <c r="K642" s="167"/>
      <c r="L642" s="167"/>
      <c r="M642" s="167"/>
      <c r="N642" s="167"/>
      <c r="O642" s="167"/>
      <c r="P642" s="167"/>
      <c r="Q642" s="166"/>
      <c r="R642" s="126"/>
      <c r="S642" s="166"/>
      <c r="T642" s="166"/>
      <c r="U642" s="167"/>
      <c r="V642" s="167"/>
      <c r="W642" s="167"/>
      <c r="X642" s="167"/>
      <c r="Y642" s="167"/>
      <c r="Z642" s="167"/>
      <c r="AA642" s="166"/>
      <c r="AB642" s="126"/>
      <c r="AC642" s="127">
        <f>SUM(I642,K642,M642,O642,Q642)</f>
        <v>0</v>
      </c>
      <c r="AD642" s="143" t="s">
        <v>10</v>
      </c>
      <c r="AE642" s="143" t="s">
        <v>1282</v>
      </c>
      <c r="AF642" s="129"/>
      <c r="AG642" s="129"/>
      <c r="AH642" s="144"/>
      <c r="AI642" s="131">
        <f t="shared" si="82"/>
        <v>22</v>
      </c>
      <c r="AJ642" s="132" t="str">
        <f t="shared" si="84"/>
        <v>TN</v>
      </c>
      <c r="AK642" s="133" t="s">
        <v>272</v>
      </c>
      <c r="AL642" s="134" t="str">
        <f t="shared" si="77"/>
        <v>XH</v>
      </c>
      <c r="AM642" s="119">
        <v>15</v>
      </c>
      <c r="AN642" s="135">
        <f t="shared" si="78"/>
        <v>1</v>
      </c>
      <c r="AO642" s="135" t="str">
        <f t="shared" si="79"/>
        <v>111</v>
      </c>
      <c r="AP642" s="135" t="str">
        <f t="shared" si="80"/>
        <v>11</v>
      </c>
      <c r="AQ642" s="135" t="str">
        <f t="shared" si="81"/>
        <v>1</v>
      </c>
      <c r="AR642" s="146"/>
      <c r="AS642" s="137">
        <v>3</v>
      </c>
      <c r="AT642" s="145"/>
      <c r="AU642" s="145"/>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row>
    <row r="643" spans="1:76" s="6" customFormat="1" ht="23.25" customHeight="1" x14ac:dyDescent="0.2">
      <c r="A643" s="43">
        <v>13</v>
      </c>
      <c r="B643" s="43">
        <v>21</v>
      </c>
      <c r="C643" s="15" t="s">
        <v>1011</v>
      </c>
      <c r="D643" s="119">
        <f>IF(AND(AS643=AS642,AL643=AL642),IF(AL643="TN",IF(AS642=3,IF(D642&lt;'Phan phong'!$I$9,D642+1,1),IF(D642&lt;'Phan phong'!$I$10,D642+1,1)),IF(AS642=3,IF(D642&lt;'Phan phong'!$P$9,D642+1,1),IF(D642&lt;'Phan phong'!$P$10,D642+1,1))),1)</f>
        <v>20</v>
      </c>
      <c r="E643" s="120">
        <v>290641</v>
      </c>
      <c r="F643" s="121" t="s">
        <v>461</v>
      </c>
      <c r="G643" s="150" t="s">
        <v>381</v>
      </c>
      <c r="H643" s="163" t="s">
        <v>761</v>
      </c>
      <c r="I643" s="142"/>
      <c r="J643" s="142"/>
      <c r="K643" s="124"/>
      <c r="L643" s="124"/>
      <c r="M643" s="124"/>
      <c r="N643" s="124"/>
      <c r="O643" s="124"/>
      <c r="P643" s="124"/>
      <c r="Q643" s="142"/>
      <c r="R643" s="126"/>
      <c r="S643" s="142"/>
      <c r="T643" s="142"/>
      <c r="U643" s="124"/>
      <c r="V643" s="124"/>
      <c r="W643" s="124"/>
      <c r="X643" s="124"/>
      <c r="Y643" s="124"/>
      <c r="Z643" s="124"/>
      <c r="AA643" s="142"/>
      <c r="AB643" s="126"/>
      <c r="AC643" s="127">
        <f>SUM(I643,K643,M643,O643,Q643)</f>
        <v>0</v>
      </c>
      <c r="AD643" s="143" t="s">
        <v>11</v>
      </c>
      <c r="AE643" s="143" t="s">
        <v>1559</v>
      </c>
      <c r="AF643" s="129"/>
      <c r="AG643" s="129"/>
      <c r="AH643" s="144"/>
      <c r="AI643" s="131">
        <f t="shared" si="82"/>
        <v>22</v>
      </c>
      <c r="AJ643" s="132" t="str">
        <f t="shared" si="84"/>
        <v>TN</v>
      </c>
      <c r="AK643" s="133" t="s">
        <v>272</v>
      </c>
      <c r="AL643" s="134" t="str">
        <f t="shared" ref="AL643:AL706" si="86">IF(AK643&lt;&gt;"",AK643,AJ643)</f>
        <v>XH</v>
      </c>
      <c r="AM643" s="119">
        <v>55</v>
      </c>
      <c r="AN643" s="135">
        <f t="shared" ref="AN643:AN706" si="87">IF(LEFT(AE643,2)="11",1,IF(LEFT(AE643,2)="12",2,0))</f>
        <v>1</v>
      </c>
      <c r="AO643" s="135" t="str">
        <f t="shared" ref="AO643:AO706" si="88">LEFT(AD643,2)&amp;RIGHT(AD643,1)</f>
        <v>112</v>
      </c>
      <c r="AP643" s="135" t="str">
        <f t="shared" ref="AP643:AP706" si="89">LEFT(AD643,2)</f>
        <v>11</v>
      </c>
      <c r="AQ643" s="135" t="str">
        <f t="shared" ref="AQ643:AQ706" si="90">RIGHT(AP643,1)</f>
        <v>1</v>
      </c>
      <c r="AR643" s="146"/>
      <c r="AS643" s="137">
        <v>3</v>
      </c>
      <c r="AT643" s="145"/>
      <c r="AU643" s="162"/>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row>
    <row r="644" spans="1:76" s="6" customFormat="1" ht="23.25" customHeight="1" x14ac:dyDescent="0.25">
      <c r="A644" s="43">
        <v>10</v>
      </c>
      <c r="B644" s="43">
        <v>23</v>
      </c>
      <c r="C644" s="15" t="s">
        <v>1273</v>
      </c>
      <c r="D644" s="119">
        <f>IF(AND(AS644=AS643,AL644=AL643),IF(AL644="TN",IF(AS643=3,IF(D643&lt;'Phan phong'!$I$9,D643+1,1),IF(D643&lt;'Phan phong'!$I$10,D643+1,1)),IF(AS643=3,IF(D643&lt;'Phan phong'!$P$9,D643+1,1),IF(D643&lt;'Phan phong'!$P$10,D643+1,1))),1)</f>
        <v>21</v>
      </c>
      <c r="E644" s="138">
        <v>290642</v>
      </c>
      <c r="F644" s="121" t="s">
        <v>663</v>
      </c>
      <c r="G644" s="150" t="s">
        <v>381</v>
      </c>
      <c r="H644" s="163" t="s">
        <v>882</v>
      </c>
      <c r="I644" s="142"/>
      <c r="J644" s="142"/>
      <c r="K644" s="124"/>
      <c r="L644" s="124"/>
      <c r="M644" s="124"/>
      <c r="N644" s="124"/>
      <c r="O644" s="124"/>
      <c r="P644" s="124"/>
      <c r="Q644" s="142"/>
      <c r="R644" s="126"/>
      <c r="S644" s="142"/>
      <c r="T644" s="142"/>
      <c r="U644" s="124"/>
      <c r="V644" s="124"/>
      <c r="W644" s="124"/>
      <c r="X644" s="124"/>
      <c r="Y644" s="124"/>
      <c r="Z644" s="124"/>
      <c r="AA644" s="142"/>
      <c r="AB644" s="126"/>
      <c r="AC644" s="127">
        <f>SUM(I644,K644,M644,O644,Q644)</f>
        <v>0</v>
      </c>
      <c r="AD644" s="143" t="s">
        <v>14</v>
      </c>
      <c r="AE644" s="143" t="s">
        <v>165</v>
      </c>
      <c r="AF644" s="129"/>
      <c r="AG644" s="129"/>
      <c r="AH644" s="144"/>
      <c r="AI644" s="131">
        <f t="shared" ref="AI644:AI707" si="91">IF($D644=1,AI643+1,AI643)</f>
        <v>22</v>
      </c>
      <c r="AJ644" s="132" t="str">
        <f t="shared" si="84"/>
        <v>XH</v>
      </c>
      <c r="AK644" s="133"/>
      <c r="AL644" s="134" t="str">
        <f t="shared" si="86"/>
        <v>XH</v>
      </c>
      <c r="AM644" s="119">
        <v>138</v>
      </c>
      <c r="AN644" s="135">
        <f t="shared" si="87"/>
        <v>1</v>
      </c>
      <c r="AO644" s="135" t="str">
        <f t="shared" si="88"/>
        <v>114</v>
      </c>
      <c r="AP644" s="135" t="str">
        <f t="shared" si="89"/>
        <v>11</v>
      </c>
      <c r="AQ644" s="135" t="str">
        <f t="shared" si="90"/>
        <v>1</v>
      </c>
      <c r="AR644" s="136"/>
      <c r="AS644" s="137">
        <v>3</v>
      </c>
      <c r="AT644" s="137"/>
      <c r="AU644" s="161"/>
      <c r="AV644" s="18"/>
      <c r="AW644" s="18"/>
      <c r="AX644" s="18"/>
      <c r="AY644" s="18"/>
      <c r="AZ644" s="18"/>
      <c r="BA644" s="18"/>
      <c r="BB644" s="18"/>
      <c r="BC644" s="18"/>
      <c r="BD644" s="18"/>
      <c r="BE644" s="18"/>
      <c r="BF644" s="18"/>
      <c r="BG644" s="18"/>
      <c r="BH644" s="18"/>
      <c r="BI644" s="18"/>
      <c r="BJ644" s="18"/>
      <c r="BK644" s="18"/>
      <c r="BL644" s="18"/>
      <c r="BM644" s="18"/>
      <c r="BN644" s="18"/>
      <c r="BO644" s="18"/>
      <c r="BP644" s="18"/>
      <c r="BQ644" s="18"/>
      <c r="BR644" s="18"/>
      <c r="BS644" s="18"/>
      <c r="BT644" s="18"/>
      <c r="BU644" s="18"/>
      <c r="BV644" s="18"/>
      <c r="BW644" s="18"/>
      <c r="BX644" s="18"/>
    </row>
    <row r="645" spans="1:76" s="6" customFormat="1" ht="23.25" customHeight="1" x14ac:dyDescent="0.25">
      <c r="A645" s="43">
        <v>37</v>
      </c>
      <c r="B645" s="44">
        <v>23</v>
      </c>
      <c r="C645" s="50" t="s">
        <v>1903</v>
      </c>
      <c r="D645" s="119">
        <f>IF(AND(AS645=AS644,AL645=AL644),IF(AL645="TN",IF(AS644=3,IF(D644&lt;'Phan phong'!$I$9,D644+1,1),IF(D644&lt;'Phan phong'!$I$10,D644+1,1)),IF(AS644=3,IF(D644&lt;'Phan phong'!$P$9,D644+1,1),IF(D644&lt;'Phan phong'!$P$10,D644+1,1))),1)</f>
        <v>22</v>
      </c>
      <c r="E645" s="120">
        <v>290643</v>
      </c>
      <c r="F645" s="121" t="s">
        <v>2067</v>
      </c>
      <c r="G645" s="122" t="s">
        <v>381</v>
      </c>
      <c r="H645" s="123">
        <v>37217</v>
      </c>
      <c r="I645" s="124"/>
      <c r="J645" s="124"/>
      <c r="K645" s="124"/>
      <c r="L645" s="124"/>
      <c r="M645" s="124"/>
      <c r="N645" s="124"/>
      <c r="O645" s="124"/>
      <c r="P645" s="124"/>
      <c r="Q645" s="125"/>
      <c r="R645" s="126"/>
      <c r="S645" s="124"/>
      <c r="T645" s="124"/>
      <c r="U645" s="124"/>
      <c r="V645" s="124"/>
      <c r="W645" s="124"/>
      <c r="X645" s="124"/>
      <c r="Y645" s="124"/>
      <c r="Z645" s="124"/>
      <c r="AA645" s="125"/>
      <c r="AB645" s="126"/>
      <c r="AC645" s="127">
        <f>SUM(I645,K645,M645,O645)</f>
        <v>0</v>
      </c>
      <c r="AD645" s="128" t="s">
        <v>9</v>
      </c>
      <c r="AE645" s="128" t="s">
        <v>272</v>
      </c>
      <c r="AF645" s="129"/>
      <c r="AG645" s="129"/>
      <c r="AH645" s="130"/>
      <c r="AI645" s="131">
        <f t="shared" si="91"/>
        <v>22</v>
      </c>
      <c r="AJ645" s="132" t="str">
        <f t="shared" si="84"/>
        <v>XH</v>
      </c>
      <c r="AK645" s="133"/>
      <c r="AL645" s="134" t="str">
        <f t="shared" si="86"/>
        <v>XH</v>
      </c>
      <c r="AM645" s="119">
        <v>1059</v>
      </c>
      <c r="AN645" s="135">
        <f t="shared" si="87"/>
        <v>0</v>
      </c>
      <c r="AO645" s="135" t="str">
        <f t="shared" si="88"/>
        <v>108</v>
      </c>
      <c r="AP645" s="135" t="str">
        <f t="shared" si="89"/>
        <v>10</v>
      </c>
      <c r="AQ645" s="135" t="str">
        <f t="shared" si="90"/>
        <v>0</v>
      </c>
      <c r="AR645" s="136"/>
      <c r="AS645" s="137">
        <v>3</v>
      </c>
      <c r="AT645" s="137"/>
      <c r="AU645" s="161"/>
      <c r="AV645" s="18"/>
      <c r="AW645" s="18"/>
      <c r="AX645" s="18"/>
      <c r="AY645" s="18"/>
      <c r="AZ645" s="18"/>
      <c r="BA645" s="18"/>
      <c r="BB645" s="18"/>
      <c r="BC645" s="18"/>
      <c r="BD645" s="18"/>
      <c r="BE645" s="18"/>
      <c r="BF645" s="18"/>
      <c r="BG645" s="18"/>
      <c r="BH645" s="18"/>
      <c r="BI645" s="18"/>
      <c r="BJ645" s="18"/>
      <c r="BK645" s="18"/>
      <c r="BL645" s="18"/>
      <c r="BM645" s="18"/>
      <c r="BN645" s="18"/>
      <c r="BO645" s="18"/>
      <c r="BP645" s="18"/>
      <c r="BQ645" s="18"/>
      <c r="BR645" s="18"/>
      <c r="BS645" s="18"/>
      <c r="BT645" s="18"/>
      <c r="BU645" s="18"/>
      <c r="BV645" s="18"/>
      <c r="BW645" s="18"/>
      <c r="BX645" s="18"/>
    </row>
    <row r="646" spans="1:76" s="6" customFormat="1" ht="23.25" customHeight="1" x14ac:dyDescent="0.25">
      <c r="A646" s="43">
        <v>36</v>
      </c>
      <c r="B646" s="43">
        <v>5</v>
      </c>
      <c r="C646" s="15" t="s">
        <v>1168</v>
      </c>
      <c r="D646" s="119">
        <f>IF(AND(AS646=AS645,AL646=AL645),IF(AL646="TN",IF(AS645=3,IF(D645&lt;'Phan phong'!$I$9,D645+1,1),IF(D645&lt;'Phan phong'!$I$10,D645+1,1)),IF(AS645=3,IF(D645&lt;'Phan phong'!$P$9,D645+1,1),IF(D645&lt;'Phan phong'!$P$10,D645+1,1))),1)</f>
        <v>23</v>
      </c>
      <c r="E646" s="138">
        <v>290644</v>
      </c>
      <c r="F646" s="121" t="s">
        <v>597</v>
      </c>
      <c r="G646" s="150" t="s">
        <v>381</v>
      </c>
      <c r="H646" s="163" t="s">
        <v>130</v>
      </c>
      <c r="I646" s="142"/>
      <c r="J646" s="142"/>
      <c r="K646" s="124"/>
      <c r="L646" s="124"/>
      <c r="M646" s="124"/>
      <c r="N646" s="124"/>
      <c r="O646" s="124"/>
      <c r="P646" s="124"/>
      <c r="Q646" s="142"/>
      <c r="R646" s="152"/>
      <c r="S646" s="142"/>
      <c r="T646" s="142"/>
      <c r="U646" s="124"/>
      <c r="V646" s="124"/>
      <c r="W646" s="124"/>
      <c r="X646" s="124"/>
      <c r="Y646" s="124"/>
      <c r="Z646" s="124"/>
      <c r="AA646" s="142"/>
      <c r="AB646" s="152"/>
      <c r="AC646" s="127">
        <f>SUM(I646,K646,M646,O646,Q646)</f>
        <v>0</v>
      </c>
      <c r="AD646" s="143" t="s">
        <v>12</v>
      </c>
      <c r="AE646" s="143" t="s">
        <v>165</v>
      </c>
      <c r="AF646" s="129"/>
      <c r="AG646" s="129"/>
      <c r="AH646" s="164"/>
      <c r="AI646" s="131">
        <f t="shared" si="91"/>
        <v>22</v>
      </c>
      <c r="AJ646" s="132" t="str">
        <f t="shared" si="84"/>
        <v>XH</v>
      </c>
      <c r="AK646" s="133"/>
      <c r="AL646" s="134" t="str">
        <f t="shared" si="86"/>
        <v>XH</v>
      </c>
      <c r="AM646" s="119">
        <v>185</v>
      </c>
      <c r="AN646" s="135">
        <f t="shared" si="87"/>
        <v>1</v>
      </c>
      <c r="AO646" s="135" t="str">
        <f t="shared" si="88"/>
        <v>115</v>
      </c>
      <c r="AP646" s="135" t="str">
        <f t="shared" si="89"/>
        <v>11</v>
      </c>
      <c r="AQ646" s="135" t="str">
        <f t="shared" si="90"/>
        <v>1</v>
      </c>
      <c r="AR646" s="136"/>
      <c r="AS646" s="137">
        <v>3</v>
      </c>
      <c r="AT646" s="161"/>
      <c r="AU646" s="137"/>
    </row>
    <row r="647" spans="1:76" s="6" customFormat="1" ht="23.25" customHeight="1" x14ac:dyDescent="0.25">
      <c r="A647" s="43">
        <v>25</v>
      </c>
      <c r="B647" s="44">
        <v>2</v>
      </c>
      <c r="C647" s="50" t="s">
        <v>1695</v>
      </c>
      <c r="D647" s="119">
        <f>IF(AND(AS647=AS646,AL647=AL646),IF(AL647="TN",IF(AS646=3,IF(D646&lt;'Phan phong'!$I$9,D646+1,1),IF(D646&lt;'Phan phong'!$I$10,D646+1,1)),IF(AS646=3,IF(D646&lt;'Phan phong'!$P$9,D646+1,1),IF(D646&lt;'Phan phong'!$P$10,D646+1,1))),1)</f>
        <v>24</v>
      </c>
      <c r="E647" s="120">
        <v>290645</v>
      </c>
      <c r="F647" s="121" t="s">
        <v>1452</v>
      </c>
      <c r="G647" s="122" t="s">
        <v>2011</v>
      </c>
      <c r="H647" s="174">
        <v>36898</v>
      </c>
      <c r="I647" s="175"/>
      <c r="J647" s="175"/>
      <c r="K647" s="175"/>
      <c r="L647" s="175"/>
      <c r="M647" s="175"/>
      <c r="N647" s="175"/>
      <c r="O647" s="175"/>
      <c r="P647" s="175"/>
      <c r="Q647" s="176"/>
      <c r="R647" s="126"/>
      <c r="S647" s="175"/>
      <c r="T647" s="175"/>
      <c r="U647" s="175"/>
      <c r="V647" s="175"/>
      <c r="W647" s="175"/>
      <c r="X647" s="175"/>
      <c r="Y647" s="175"/>
      <c r="Z647" s="175"/>
      <c r="AA647" s="176"/>
      <c r="AB647" s="126"/>
      <c r="AC647" s="127">
        <f>SUM(I647,K647,M647,O647,Q647)</f>
        <v>0</v>
      </c>
      <c r="AD647" s="128" t="s">
        <v>6</v>
      </c>
      <c r="AE647" s="128" t="s">
        <v>272</v>
      </c>
      <c r="AF647" s="177"/>
      <c r="AG647" s="177"/>
      <c r="AH647" s="165"/>
      <c r="AI647" s="131">
        <f t="shared" si="91"/>
        <v>22</v>
      </c>
      <c r="AJ647" s="132" t="str">
        <f t="shared" si="84"/>
        <v>XH</v>
      </c>
      <c r="AK647" s="133"/>
      <c r="AL647" s="134" t="str">
        <f t="shared" si="86"/>
        <v>XH</v>
      </c>
      <c r="AM647" s="119">
        <v>845</v>
      </c>
      <c r="AN647" s="135">
        <f t="shared" si="87"/>
        <v>0</v>
      </c>
      <c r="AO647" s="135" t="str">
        <f t="shared" si="88"/>
        <v>104</v>
      </c>
      <c r="AP647" s="135" t="str">
        <f t="shared" si="89"/>
        <v>10</v>
      </c>
      <c r="AQ647" s="135" t="str">
        <f t="shared" si="90"/>
        <v>0</v>
      </c>
      <c r="AR647" s="136"/>
      <c r="AS647" s="137">
        <v>3</v>
      </c>
      <c r="AT647" s="137"/>
      <c r="AU647" s="161"/>
      <c r="AV647" s="18"/>
      <c r="AW647" s="18"/>
      <c r="AX647" s="18"/>
      <c r="AY647" s="18"/>
      <c r="AZ647" s="18"/>
      <c r="BA647" s="18"/>
      <c r="BB647" s="18"/>
      <c r="BC647" s="18"/>
      <c r="BD647" s="18"/>
      <c r="BE647" s="18"/>
      <c r="BF647" s="18"/>
      <c r="BG647" s="18"/>
      <c r="BH647" s="18"/>
      <c r="BI647" s="18"/>
      <c r="BJ647" s="18"/>
      <c r="BK647" s="18"/>
      <c r="BL647" s="18"/>
      <c r="BM647" s="18"/>
      <c r="BN647" s="18"/>
      <c r="BO647" s="18"/>
      <c r="BP647" s="18"/>
      <c r="BQ647" s="18"/>
      <c r="BR647" s="18"/>
      <c r="BS647" s="18"/>
      <c r="BT647" s="18"/>
      <c r="BU647" s="18"/>
      <c r="BV647" s="18"/>
      <c r="BW647" s="18"/>
      <c r="BX647" s="18"/>
    </row>
    <row r="648" spans="1:76" s="6" customFormat="1" ht="23.25" customHeight="1" x14ac:dyDescent="0.25">
      <c r="A648" s="44">
        <v>34</v>
      </c>
      <c r="B648" s="44">
        <v>1</v>
      </c>
      <c r="C648" s="50" t="s">
        <v>1805</v>
      </c>
      <c r="D648" s="119">
        <f>IF(AND(AS648=AS647,AL648=AL647),IF(AL648="TN",IF(AS647=3,IF(D647&lt;'Phan phong'!$I$9,D647+1,1),IF(D647&lt;'Phan phong'!$I$10,D647+1,1)),IF(AS647=3,IF(D647&lt;'Phan phong'!$P$9,D647+1,1),IF(D647&lt;'Phan phong'!$P$10,D647+1,1))),1)</f>
        <v>25</v>
      </c>
      <c r="E648" s="138">
        <v>290646</v>
      </c>
      <c r="F648" s="121" t="s">
        <v>2045</v>
      </c>
      <c r="G648" s="122" t="s">
        <v>428</v>
      </c>
      <c r="H648" s="123">
        <v>36714</v>
      </c>
      <c r="I648" s="124"/>
      <c r="J648" s="124"/>
      <c r="K648" s="124"/>
      <c r="L648" s="124"/>
      <c r="M648" s="124"/>
      <c r="N648" s="124"/>
      <c r="O648" s="124"/>
      <c r="P648" s="124"/>
      <c r="Q648" s="125"/>
      <c r="R648" s="126"/>
      <c r="S648" s="124"/>
      <c r="T648" s="124"/>
      <c r="U648" s="124"/>
      <c r="V648" s="124"/>
      <c r="W648" s="124"/>
      <c r="X648" s="124"/>
      <c r="Y648" s="124"/>
      <c r="Z648" s="124"/>
      <c r="AA648" s="125"/>
      <c r="AB648" s="126"/>
      <c r="AC648" s="127">
        <f>SUM(I648,K648,M648,O648)</f>
        <v>0</v>
      </c>
      <c r="AD648" s="128" t="s">
        <v>7</v>
      </c>
      <c r="AE648" s="128" t="s">
        <v>272</v>
      </c>
      <c r="AF648" s="129"/>
      <c r="AG648" s="129"/>
      <c r="AH648" s="130" t="s">
        <v>1516</v>
      </c>
      <c r="AI648" s="131">
        <f t="shared" si="91"/>
        <v>22</v>
      </c>
      <c r="AJ648" s="132" t="str">
        <f t="shared" si="84"/>
        <v>XH</v>
      </c>
      <c r="AK648" s="133"/>
      <c r="AL648" s="134" t="str">
        <f t="shared" si="86"/>
        <v>XH</v>
      </c>
      <c r="AM648" s="119">
        <v>956</v>
      </c>
      <c r="AN648" s="135">
        <f t="shared" si="87"/>
        <v>0</v>
      </c>
      <c r="AO648" s="135" t="str">
        <f t="shared" si="88"/>
        <v>106</v>
      </c>
      <c r="AP648" s="135" t="str">
        <f t="shared" si="89"/>
        <v>10</v>
      </c>
      <c r="AQ648" s="135" t="str">
        <f t="shared" si="90"/>
        <v>0</v>
      </c>
      <c r="AR648" s="136"/>
      <c r="AS648" s="137">
        <v>3</v>
      </c>
      <c r="AT648" s="162"/>
      <c r="AU648" s="161"/>
      <c r="AV648" s="18"/>
      <c r="AW648" s="18"/>
      <c r="AX648" s="18"/>
      <c r="AY648" s="18"/>
      <c r="AZ648" s="18"/>
      <c r="BA648" s="18"/>
      <c r="BB648" s="18"/>
      <c r="BC648" s="18"/>
      <c r="BD648" s="18"/>
      <c r="BE648" s="18"/>
      <c r="BF648" s="18"/>
      <c r="BG648" s="18"/>
      <c r="BH648" s="18"/>
      <c r="BI648" s="18"/>
      <c r="BJ648" s="18"/>
      <c r="BK648" s="18"/>
      <c r="BL648" s="18"/>
      <c r="BM648" s="18"/>
      <c r="BN648" s="18"/>
      <c r="BO648" s="18"/>
      <c r="BP648" s="18"/>
      <c r="BQ648" s="18"/>
      <c r="BR648" s="18"/>
      <c r="BS648" s="18"/>
      <c r="BT648" s="18"/>
      <c r="BU648" s="18"/>
      <c r="BV648" s="18"/>
      <c r="BW648" s="18"/>
      <c r="BX648" s="18"/>
    </row>
    <row r="649" spans="1:76" s="6" customFormat="1" ht="23.25" customHeight="1" x14ac:dyDescent="0.2">
      <c r="A649" s="43">
        <v>33</v>
      </c>
      <c r="B649" s="43">
        <v>1</v>
      </c>
      <c r="C649" s="15" t="s">
        <v>976</v>
      </c>
      <c r="D649" s="119">
        <f>IF(AND(AS649=AS648,AL649=AL648),IF(AL649="TN",IF(AS648=3,IF(D648&lt;'Phan phong'!$I$9,D648+1,1),IF(D648&lt;'Phan phong'!$I$10,D648+1,1)),IF(AS648=3,IF(D648&lt;'Phan phong'!$P$9,D648+1,1),IF(D648&lt;'Phan phong'!$P$10,D648+1,1))),1)</f>
        <v>26</v>
      </c>
      <c r="E649" s="120">
        <v>290647</v>
      </c>
      <c r="F649" s="121" t="s">
        <v>427</v>
      </c>
      <c r="G649" s="150" t="s">
        <v>428</v>
      </c>
      <c r="H649" s="163" t="s">
        <v>732</v>
      </c>
      <c r="I649" s="142"/>
      <c r="J649" s="142"/>
      <c r="K649" s="124"/>
      <c r="L649" s="124"/>
      <c r="M649" s="124"/>
      <c r="N649" s="124"/>
      <c r="O649" s="124"/>
      <c r="P649" s="124"/>
      <c r="Q649" s="142"/>
      <c r="R649" s="126"/>
      <c r="S649" s="142"/>
      <c r="T649" s="142"/>
      <c r="U649" s="124"/>
      <c r="V649" s="124"/>
      <c r="W649" s="124"/>
      <c r="X649" s="124"/>
      <c r="Y649" s="124"/>
      <c r="Z649" s="124"/>
      <c r="AA649" s="142"/>
      <c r="AB649" s="126"/>
      <c r="AC649" s="127">
        <f>SUM(I649,K649,M649,O649,Q649)</f>
        <v>0</v>
      </c>
      <c r="AD649" s="143" t="s">
        <v>11</v>
      </c>
      <c r="AE649" s="143" t="s">
        <v>168</v>
      </c>
      <c r="AF649" s="129"/>
      <c r="AG649" s="129"/>
      <c r="AH649" s="144"/>
      <c r="AI649" s="131">
        <f t="shared" si="91"/>
        <v>22</v>
      </c>
      <c r="AJ649" s="132" t="str">
        <f t="shared" si="84"/>
        <v>XH</v>
      </c>
      <c r="AK649" s="133"/>
      <c r="AL649" s="134" t="str">
        <f t="shared" si="86"/>
        <v>XH</v>
      </c>
      <c r="AM649" s="119">
        <v>56</v>
      </c>
      <c r="AN649" s="135">
        <f t="shared" si="87"/>
        <v>1</v>
      </c>
      <c r="AO649" s="135" t="str">
        <f t="shared" si="88"/>
        <v>112</v>
      </c>
      <c r="AP649" s="135" t="str">
        <f t="shared" si="89"/>
        <v>11</v>
      </c>
      <c r="AQ649" s="135" t="str">
        <f t="shared" si="90"/>
        <v>1</v>
      </c>
      <c r="AR649" s="146"/>
      <c r="AS649" s="137">
        <v>3</v>
      </c>
      <c r="AT649" s="145"/>
      <c r="AU649" s="170"/>
      <c r="AV649" s="5"/>
      <c r="AW649" s="5"/>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5"/>
      <c r="BV649" s="5"/>
      <c r="BW649" s="5"/>
      <c r="BX649" s="5"/>
    </row>
    <row r="650" spans="1:76" s="6" customFormat="1" ht="23.25" customHeight="1" x14ac:dyDescent="0.2">
      <c r="A650" s="43">
        <v>6</v>
      </c>
      <c r="B650" s="43">
        <v>6</v>
      </c>
      <c r="C650" s="15" t="s">
        <v>1129</v>
      </c>
      <c r="D650" s="119">
        <f>IF(AND(AS650=AS649,AL650=AL649),IF(AL650="TN",IF(AS649=3,IF(D649&lt;'Phan phong'!$I$9,D649+1,1),IF(D649&lt;'Phan phong'!$I$10,D649+1,1)),IF(AS649=3,IF(D649&lt;'Phan phong'!$P$9,D649+1,1),IF(D649&lt;'Phan phong'!$P$10,D649+1,1))),1)</f>
        <v>27</v>
      </c>
      <c r="E650" s="138">
        <v>290648</v>
      </c>
      <c r="F650" s="121" t="s">
        <v>569</v>
      </c>
      <c r="G650" s="150" t="s">
        <v>570</v>
      </c>
      <c r="H650" s="163" t="s">
        <v>676</v>
      </c>
      <c r="I650" s="142"/>
      <c r="J650" s="142"/>
      <c r="K650" s="124"/>
      <c r="L650" s="124"/>
      <c r="M650" s="124"/>
      <c r="N650" s="124"/>
      <c r="O650" s="124"/>
      <c r="P650" s="124"/>
      <c r="Q650" s="142"/>
      <c r="R650" s="126"/>
      <c r="S650" s="142"/>
      <c r="T650" s="142"/>
      <c r="U650" s="124"/>
      <c r="V650" s="124"/>
      <c r="W650" s="124"/>
      <c r="X650" s="124"/>
      <c r="Y650" s="124"/>
      <c r="Z650" s="124"/>
      <c r="AA650" s="142"/>
      <c r="AB650" s="126"/>
      <c r="AC650" s="127">
        <f>SUM(I650,K650,M650,O650,Q650)</f>
        <v>0</v>
      </c>
      <c r="AD650" s="143" t="s">
        <v>17</v>
      </c>
      <c r="AE650" s="143" t="s">
        <v>273</v>
      </c>
      <c r="AF650" s="129"/>
      <c r="AG650" s="129"/>
      <c r="AH650" s="144"/>
      <c r="AI650" s="131">
        <f t="shared" si="91"/>
        <v>22</v>
      </c>
      <c r="AJ650" s="132" t="str">
        <f t="shared" si="84"/>
        <v>XH</v>
      </c>
      <c r="AK650" s="133"/>
      <c r="AL650" s="134" t="str">
        <f t="shared" si="86"/>
        <v>XH</v>
      </c>
      <c r="AM650" s="119">
        <v>305</v>
      </c>
      <c r="AN650" s="135">
        <f t="shared" si="87"/>
        <v>1</v>
      </c>
      <c r="AO650" s="135" t="str">
        <f t="shared" si="88"/>
        <v>118</v>
      </c>
      <c r="AP650" s="135" t="str">
        <f t="shared" si="89"/>
        <v>11</v>
      </c>
      <c r="AQ650" s="135" t="str">
        <f t="shared" si="90"/>
        <v>1</v>
      </c>
      <c r="AR650" s="146"/>
      <c r="AS650" s="137">
        <v>3</v>
      </c>
      <c r="AT650" s="145"/>
      <c r="AU650" s="137"/>
    </row>
    <row r="651" spans="1:76" s="6" customFormat="1" ht="23.25" customHeight="1" x14ac:dyDescent="0.2">
      <c r="A651" s="42">
        <v>5</v>
      </c>
      <c r="B651" s="43">
        <v>18</v>
      </c>
      <c r="C651" s="50" t="s">
        <v>1663</v>
      </c>
      <c r="D651" s="119">
        <f>IF(AND(AS651=AS650,AL651=AL650),IF(AL651="TN",IF(AS650=3,IF(D650&lt;'Phan phong'!$I$9,D650+1,1),IF(D650&lt;'Phan phong'!$I$10,D650+1,1)),IF(AS650=3,IF(D650&lt;'Phan phong'!$P$9,D650+1,1),IF(D650&lt;'Phan phong'!$P$10,D650+1,1))),1)</f>
        <v>28</v>
      </c>
      <c r="E651" s="120">
        <v>290649</v>
      </c>
      <c r="F651" s="121" t="s">
        <v>436</v>
      </c>
      <c r="G651" s="150" t="s">
        <v>570</v>
      </c>
      <c r="H651" s="151" t="s">
        <v>855</v>
      </c>
      <c r="I651" s="142"/>
      <c r="J651" s="142"/>
      <c r="K651" s="124"/>
      <c r="L651" s="124"/>
      <c r="M651" s="124"/>
      <c r="N651" s="124"/>
      <c r="O651" s="124"/>
      <c r="P651" s="124"/>
      <c r="Q651" s="142"/>
      <c r="R651" s="126"/>
      <c r="S651" s="142"/>
      <c r="T651" s="142"/>
      <c r="U651" s="124"/>
      <c r="V651" s="124"/>
      <c r="W651" s="124"/>
      <c r="X651" s="124"/>
      <c r="Y651" s="124"/>
      <c r="Z651" s="124"/>
      <c r="AA651" s="142"/>
      <c r="AB651" s="126"/>
      <c r="AC651" s="127">
        <f>SUM(I651,K651,M651,O651)</f>
        <v>0</v>
      </c>
      <c r="AD651" s="128" t="s">
        <v>4</v>
      </c>
      <c r="AE651" s="128" t="s">
        <v>272</v>
      </c>
      <c r="AF651" s="129"/>
      <c r="AG651" s="129"/>
      <c r="AH651" s="130" t="s">
        <v>1504</v>
      </c>
      <c r="AI651" s="131">
        <f t="shared" si="91"/>
        <v>22</v>
      </c>
      <c r="AJ651" s="132" t="str">
        <f t="shared" si="84"/>
        <v>XH</v>
      </c>
      <c r="AK651" s="133"/>
      <c r="AL651" s="134" t="str">
        <f t="shared" si="86"/>
        <v>XH</v>
      </c>
      <c r="AM651" s="119">
        <v>813</v>
      </c>
      <c r="AN651" s="135">
        <f t="shared" si="87"/>
        <v>0</v>
      </c>
      <c r="AO651" s="135" t="str">
        <f t="shared" si="88"/>
        <v>103</v>
      </c>
      <c r="AP651" s="135" t="str">
        <f t="shared" si="89"/>
        <v>10</v>
      </c>
      <c r="AQ651" s="135" t="str">
        <f t="shared" si="90"/>
        <v>0</v>
      </c>
      <c r="AR651" s="146"/>
      <c r="AS651" s="137">
        <v>3</v>
      </c>
      <c r="AT651" s="137"/>
      <c r="AU651" s="137"/>
    </row>
    <row r="652" spans="1:76" s="6" customFormat="1" ht="23.25" customHeight="1" x14ac:dyDescent="0.2">
      <c r="A652" s="43">
        <v>11</v>
      </c>
      <c r="B652" s="43">
        <v>38</v>
      </c>
      <c r="C652" s="15" t="s">
        <v>1243</v>
      </c>
      <c r="D652" s="119">
        <f>IF(AND(AS652=AS651,AL652=AL651),IF(AL652="TN",IF(AS651=3,IF(D651&lt;'Phan phong'!$I$9,D651+1,1),IF(D651&lt;'Phan phong'!$I$10,D651+1,1)),IF(AS651=3,IF(D651&lt;'Phan phong'!$P$9,D651+1,1),IF(D651&lt;'Phan phong'!$P$10,D651+1,1))),1)</f>
        <v>29</v>
      </c>
      <c r="E652" s="138">
        <v>290650</v>
      </c>
      <c r="F652" s="121" t="s">
        <v>642</v>
      </c>
      <c r="G652" s="150" t="s">
        <v>643</v>
      </c>
      <c r="H652" s="163" t="s">
        <v>893</v>
      </c>
      <c r="I652" s="166"/>
      <c r="J652" s="166"/>
      <c r="K652" s="167"/>
      <c r="L652" s="167"/>
      <c r="M652" s="167"/>
      <c r="N652" s="167"/>
      <c r="O652" s="167"/>
      <c r="P652" s="167"/>
      <c r="Q652" s="166"/>
      <c r="R652" s="126"/>
      <c r="S652" s="166"/>
      <c r="T652" s="166"/>
      <c r="U652" s="167"/>
      <c r="V652" s="167"/>
      <c r="W652" s="167"/>
      <c r="X652" s="167"/>
      <c r="Y652" s="167"/>
      <c r="Z652" s="167"/>
      <c r="AA652" s="166"/>
      <c r="AB652" s="126"/>
      <c r="AC652" s="127">
        <f>SUM(I652,K652,M652,O652,Q652)</f>
        <v>0</v>
      </c>
      <c r="AD652" s="143" t="s">
        <v>10</v>
      </c>
      <c r="AE652" s="143" t="s">
        <v>1559</v>
      </c>
      <c r="AF652" s="129"/>
      <c r="AG652" s="129"/>
      <c r="AH652" s="144"/>
      <c r="AI652" s="131">
        <f t="shared" si="91"/>
        <v>22</v>
      </c>
      <c r="AJ652" s="132" t="str">
        <f t="shared" si="84"/>
        <v>TN</v>
      </c>
      <c r="AK652" s="133" t="s">
        <v>272</v>
      </c>
      <c r="AL652" s="134" t="str">
        <f t="shared" si="86"/>
        <v>XH</v>
      </c>
      <c r="AM652" s="119">
        <v>16</v>
      </c>
      <c r="AN652" s="135">
        <f t="shared" si="87"/>
        <v>1</v>
      </c>
      <c r="AO652" s="135" t="str">
        <f t="shared" si="88"/>
        <v>111</v>
      </c>
      <c r="AP652" s="135" t="str">
        <f t="shared" si="89"/>
        <v>11</v>
      </c>
      <c r="AQ652" s="135" t="str">
        <f t="shared" si="90"/>
        <v>1</v>
      </c>
      <c r="AR652" s="160"/>
      <c r="AS652" s="137">
        <v>3</v>
      </c>
      <c r="AT652" s="137"/>
      <c r="AU652" s="145"/>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row>
    <row r="653" spans="1:76" s="6" customFormat="1" ht="23.25" customHeight="1" x14ac:dyDescent="0.25">
      <c r="A653" s="43">
        <v>8</v>
      </c>
      <c r="B653" s="43">
        <v>8</v>
      </c>
      <c r="C653" s="15" t="s">
        <v>1251</v>
      </c>
      <c r="D653" s="119">
        <f>IF(AND(AS653=AS652,AL653=AL652),IF(AL653="TN",IF(AS652=3,IF(D652&lt;'Phan phong'!$I$9,D652+1,1),IF(D652&lt;'Phan phong'!$I$10,D652+1,1)),IF(AS652=3,IF(D652&lt;'Phan phong'!$P$9,D652+1,1),IF(D652&lt;'Phan phong'!$P$10,D652+1,1))),1)</f>
        <v>1</v>
      </c>
      <c r="E653" s="120">
        <v>290651</v>
      </c>
      <c r="F653" s="121" t="s">
        <v>436</v>
      </c>
      <c r="G653" s="150" t="s">
        <v>518</v>
      </c>
      <c r="H653" s="163" t="s">
        <v>895</v>
      </c>
      <c r="I653" s="166"/>
      <c r="J653" s="166"/>
      <c r="K653" s="167"/>
      <c r="L653" s="167"/>
      <c r="M653" s="167"/>
      <c r="N653" s="167"/>
      <c r="O653" s="167"/>
      <c r="P653" s="167"/>
      <c r="Q653" s="166"/>
      <c r="R653" s="152"/>
      <c r="S653" s="166"/>
      <c r="T653" s="166"/>
      <c r="U653" s="167"/>
      <c r="V653" s="167"/>
      <c r="W653" s="167"/>
      <c r="X653" s="167"/>
      <c r="Y653" s="167"/>
      <c r="Z653" s="167"/>
      <c r="AA653" s="166"/>
      <c r="AB653" s="152"/>
      <c r="AC653" s="127">
        <f>SUM(I653,K653,M653,O653,Q653)</f>
        <v>0</v>
      </c>
      <c r="AD653" s="143" t="s">
        <v>1281</v>
      </c>
      <c r="AE653" s="143" t="s">
        <v>167</v>
      </c>
      <c r="AF653" s="129"/>
      <c r="AG653" s="129"/>
      <c r="AH653" s="164"/>
      <c r="AI653" s="131">
        <f t="shared" si="91"/>
        <v>23</v>
      </c>
      <c r="AJ653" s="132" t="str">
        <f t="shared" si="84"/>
        <v>XH</v>
      </c>
      <c r="AK653" s="133"/>
      <c r="AL653" s="134" t="str">
        <f t="shared" si="86"/>
        <v>XH</v>
      </c>
      <c r="AM653" s="119">
        <v>350</v>
      </c>
      <c r="AN653" s="135">
        <f t="shared" si="87"/>
        <v>1</v>
      </c>
      <c r="AO653" s="135" t="str">
        <f t="shared" si="88"/>
        <v>119</v>
      </c>
      <c r="AP653" s="135" t="str">
        <f t="shared" si="89"/>
        <v>11</v>
      </c>
      <c r="AQ653" s="135" t="str">
        <f t="shared" si="90"/>
        <v>1</v>
      </c>
      <c r="AR653" s="136"/>
      <c r="AS653" s="137">
        <v>3</v>
      </c>
      <c r="AT653" s="161"/>
      <c r="AU653" s="137"/>
    </row>
    <row r="654" spans="1:76" s="6" customFormat="1" ht="23.25" customHeight="1" x14ac:dyDescent="0.25">
      <c r="A654" s="43">
        <v>4</v>
      </c>
      <c r="B654" s="44">
        <v>16</v>
      </c>
      <c r="C654" s="50"/>
      <c r="D654" s="119">
        <f>IF(AND(AS654=AS653,AL654=AL653),IF(AL654="TN",IF(AS653=3,IF(D653&lt;'Phan phong'!$I$9,D653+1,1),IF(D653&lt;'Phan phong'!$I$10,D653+1,1)),IF(AS653=3,IF(D653&lt;'Phan phong'!$P$9,D653+1,1),IF(D653&lt;'Phan phong'!$P$10,D653+1,1))),1)</f>
        <v>2</v>
      </c>
      <c r="E654" s="138">
        <v>290652</v>
      </c>
      <c r="F654" s="121" t="s">
        <v>517</v>
      </c>
      <c r="G654" s="150" t="s">
        <v>518</v>
      </c>
      <c r="H654" s="123">
        <v>37057</v>
      </c>
      <c r="I654" s="124"/>
      <c r="J654" s="124"/>
      <c r="K654" s="124"/>
      <c r="L654" s="124"/>
      <c r="M654" s="124"/>
      <c r="N654" s="124"/>
      <c r="O654" s="124"/>
      <c r="P654" s="124"/>
      <c r="Q654" s="125"/>
      <c r="R654" s="126"/>
      <c r="S654" s="124"/>
      <c r="T654" s="124"/>
      <c r="U654" s="124"/>
      <c r="V654" s="124"/>
      <c r="W654" s="124"/>
      <c r="X654" s="124"/>
      <c r="Y654" s="124"/>
      <c r="Z654" s="124"/>
      <c r="AA654" s="125"/>
      <c r="AB654" s="126"/>
      <c r="AC654" s="127">
        <f>SUM(I654,K654,M654,O654)</f>
        <v>0</v>
      </c>
      <c r="AD654" s="128" t="s">
        <v>5</v>
      </c>
      <c r="AE654" s="128" t="s">
        <v>272</v>
      </c>
      <c r="AF654" s="129"/>
      <c r="AG654" s="129"/>
      <c r="AH654" s="130"/>
      <c r="AI654" s="131">
        <f t="shared" si="91"/>
        <v>23</v>
      </c>
      <c r="AJ654" s="132" t="str">
        <f t="shared" ref="AJ654:AJ717" si="92">LEFT(RIGHT(AE654,3),2)</f>
        <v>XH</v>
      </c>
      <c r="AK654" s="133"/>
      <c r="AL654" s="134" t="str">
        <f t="shared" si="86"/>
        <v>XH</v>
      </c>
      <c r="AM654" s="119">
        <v>935</v>
      </c>
      <c r="AN654" s="135">
        <f t="shared" si="87"/>
        <v>0</v>
      </c>
      <c r="AO654" s="135" t="str">
        <f t="shared" si="88"/>
        <v>105</v>
      </c>
      <c r="AP654" s="135" t="str">
        <f t="shared" si="89"/>
        <v>10</v>
      </c>
      <c r="AQ654" s="135" t="str">
        <f t="shared" si="90"/>
        <v>0</v>
      </c>
      <c r="AR654" s="180"/>
      <c r="AS654" s="137">
        <v>3</v>
      </c>
      <c r="AT654" s="137"/>
      <c r="AU654" s="161"/>
      <c r="AV654" s="18"/>
      <c r="AW654" s="18"/>
      <c r="AX654" s="18"/>
      <c r="AY654" s="18"/>
      <c r="AZ654" s="18"/>
      <c r="BA654" s="18"/>
      <c r="BB654" s="18"/>
      <c r="BC654" s="18"/>
      <c r="BD654" s="18"/>
      <c r="BE654" s="18"/>
      <c r="BF654" s="18"/>
      <c r="BG654" s="18"/>
      <c r="BH654" s="18"/>
      <c r="BI654" s="18"/>
      <c r="BJ654" s="18"/>
      <c r="BK654" s="18"/>
      <c r="BL654" s="18"/>
      <c r="BM654" s="18"/>
      <c r="BN654" s="18"/>
      <c r="BO654" s="18"/>
      <c r="BP654" s="18"/>
      <c r="BQ654" s="18"/>
      <c r="BR654" s="18"/>
      <c r="BS654" s="18"/>
      <c r="BT654" s="18"/>
      <c r="BU654" s="18"/>
      <c r="BV654" s="18"/>
      <c r="BW654" s="18"/>
      <c r="BX654" s="18"/>
    </row>
    <row r="655" spans="1:76" s="6" customFormat="1" ht="23.25" customHeight="1" x14ac:dyDescent="0.25">
      <c r="A655" s="43">
        <v>27</v>
      </c>
      <c r="B655" s="44">
        <v>35</v>
      </c>
      <c r="C655" s="50" t="s">
        <v>1816</v>
      </c>
      <c r="D655" s="119">
        <f>IF(AND(AS655=AS654,AL655=AL654),IF(AL655="TN",IF(AS654=3,IF(D654&lt;'Phan phong'!$I$9,D654+1,1),IF(D654&lt;'Phan phong'!$I$10,D654+1,1)),IF(AS654=3,IF(D654&lt;'Phan phong'!$P$9,D654+1,1),IF(D654&lt;'Phan phong'!$P$10,D654+1,1))),1)</f>
        <v>3</v>
      </c>
      <c r="E655" s="120">
        <v>290653</v>
      </c>
      <c r="F655" s="121" t="s">
        <v>2050</v>
      </c>
      <c r="G655" s="122" t="s">
        <v>1322</v>
      </c>
      <c r="H655" s="123">
        <v>36533</v>
      </c>
      <c r="I655" s="124"/>
      <c r="J655" s="124"/>
      <c r="K655" s="124"/>
      <c r="L655" s="124"/>
      <c r="M655" s="124"/>
      <c r="N655" s="124"/>
      <c r="O655" s="124"/>
      <c r="P655" s="124"/>
      <c r="Q655" s="125"/>
      <c r="R655" s="126"/>
      <c r="S655" s="124"/>
      <c r="T655" s="124"/>
      <c r="U655" s="124"/>
      <c r="V655" s="124"/>
      <c r="W655" s="124"/>
      <c r="X655" s="124"/>
      <c r="Y655" s="124"/>
      <c r="Z655" s="124"/>
      <c r="AA655" s="125"/>
      <c r="AB655" s="126"/>
      <c r="AC655" s="127">
        <f>SUM(I655,K655,M655,O655)</f>
        <v>0</v>
      </c>
      <c r="AD655" s="128" t="s">
        <v>7</v>
      </c>
      <c r="AE655" s="128" t="s">
        <v>272</v>
      </c>
      <c r="AF655" s="129"/>
      <c r="AG655" s="129"/>
      <c r="AH655" s="130"/>
      <c r="AI655" s="131">
        <f t="shared" si="91"/>
        <v>23</v>
      </c>
      <c r="AJ655" s="132" t="str">
        <f t="shared" si="92"/>
        <v>XH</v>
      </c>
      <c r="AK655" s="133"/>
      <c r="AL655" s="134" t="str">
        <f t="shared" si="86"/>
        <v>XH</v>
      </c>
      <c r="AM655" s="119">
        <v>967</v>
      </c>
      <c r="AN655" s="135">
        <f t="shared" si="87"/>
        <v>0</v>
      </c>
      <c r="AO655" s="135" t="str">
        <f t="shared" si="88"/>
        <v>106</v>
      </c>
      <c r="AP655" s="135" t="str">
        <f t="shared" si="89"/>
        <v>10</v>
      </c>
      <c r="AQ655" s="135" t="str">
        <f t="shared" si="90"/>
        <v>0</v>
      </c>
      <c r="AR655" s="136"/>
      <c r="AS655" s="137">
        <v>3</v>
      </c>
      <c r="AT655" s="137"/>
      <c r="AU655" s="161"/>
      <c r="AV655" s="18"/>
      <c r="AW655" s="18"/>
      <c r="AX655" s="18"/>
      <c r="AY655" s="18"/>
      <c r="AZ655" s="18"/>
      <c r="BA655" s="18"/>
      <c r="BB655" s="18"/>
      <c r="BC655" s="18"/>
      <c r="BD655" s="18"/>
      <c r="BE655" s="18"/>
      <c r="BF655" s="18"/>
      <c r="BG655" s="18"/>
      <c r="BH655" s="18"/>
      <c r="BI655" s="18"/>
      <c r="BJ655" s="18"/>
      <c r="BK655" s="18"/>
      <c r="BL655" s="18"/>
      <c r="BM655" s="18"/>
      <c r="BN655" s="18"/>
      <c r="BO655" s="18"/>
      <c r="BP655" s="18"/>
      <c r="BQ655" s="18"/>
      <c r="BR655" s="18"/>
      <c r="BS655" s="18"/>
      <c r="BT655" s="18"/>
      <c r="BU655" s="18"/>
      <c r="BV655" s="18"/>
      <c r="BW655" s="18"/>
      <c r="BX655" s="18"/>
    </row>
    <row r="656" spans="1:76" s="6" customFormat="1" ht="23.25" customHeight="1" x14ac:dyDescent="0.25">
      <c r="A656" s="44">
        <v>6</v>
      </c>
      <c r="B656" s="44">
        <v>38</v>
      </c>
      <c r="C656" s="50" t="s">
        <v>1864</v>
      </c>
      <c r="D656" s="119">
        <f>IF(AND(AS656=AS655,AL656=AL655),IF(AL656="TN",IF(AS655=3,IF(D655&lt;'Phan phong'!$I$9,D655+1,1),IF(D655&lt;'Phan phong'!$I$10,D655+1,1)),IF(AS655=3,IF(D655&lt;'Phan phong'!$P$9,D655+1,1),IF(D655&lt;'Phan phong'!$P$10,D655+1,1))),1)</f>
        <v>4</v>
      </c>
      <c r="E656" s="138">
        <v>290654</v>
      </c>
      <c r="F656" s="121" t="s">
        <v>348</v>
      </c>
      <c r="G656" s="122" t="s">
        <v>1322</v>
      </c>
      <c r="H656" s="123">
        <v>37126</v>
      </c>
      <c r="I656" s="124"/>
      <c r="J656" s="124"/>
      <c r="K656" s="124"/>
      <c r="L656" s="124"/>
      <c r="M656" s="124"/>
      <c r="N656" s="124"/>
      <c r="O656" s="124"/>
      <c r="P656" s="124"/>
      <c r="Q656" s="125"/>
      <c r="R656" s="126"/>
      <c r="S656" s="124"/>
      <c r="T656" s="124"/>
      <c r="U656" s="124"/>
      <c r="V656" s="124"/>
      <c r="W656" s="124"/>
      <c r="X656" s="124"/>
      <c r="Y656" s="124"/>
      <c r="Z656" s="124"/>
      <c r="AA656" s="125"/>
      <c r="AB656" s="126"/>
      <c r="AC656" s="127">
        <f>SUM(I656,K656,M656,O656)</f>
        <v>0</v>
      </c>
      <c r="AD656" s="128" t="s">
        <v>8</v>
      </c>
      <c r="AE656" s="128" t="s">
        <v>272</v>
      </c>
      <c r="AF656" s="129"/>
      <c r="AG656" s="129"/>
      <c r="AH656" s="130"/>
      <c r="AI656" s="131">
        <f t="shared" si="91"/>
        <v>23</v>
      </c>
      <c r="AJ656" s="132" t="str">
        <f t="shared" si="92"/>
        <v>XH</v>
      </c>
      <c r="AK656" s="133"/>
      <c r="AL656" s="134" t="str">
        <f t="shared" si="86"/>
        <v>XH</v>
      </c>
      <c r="AM656" s="119">
        <v>1018</v>
      </c>
      <c r="AN656" s="135">
        <f t="shared" si="87"/>
        <v>0</v>
      </c>
      <c r="AO656" s="135" t="str">
        <f t="shared" si="88"/>
        <v>107</v>
      </c>
      <c r="AP656" s="135" t="str">
        <f t="shared" si="89"/>
        <v>10</v>
      </c>
      <c r="AQ656" s="135" t="str">
        <f t="shared" si="90"/>
        <v>0</v>
      </c>
      <c r="AR656" s="136"/>
      <c r="AS656" s="137">
        <v>3</v>
      </c>
      <c r="AT656" s="137"/>
      <c r="AU656" s="161"/>
      <c r="AV656" s="18"/>
      <c r="AW656" s="18"/>
      <c r="AX656" s="18"/>
      <c r="AY656" s="18"/>
      <c r="AZ656" s="18"/>
      <c r="BA656" s="18"/>
      <c r="BB656" s="18"/>
      <c r="BC656" s="18"/>
      <c r="BD656" s="18"/>
      <c r="BE656" s="18"/>
      <c r="BF656" s="18"/>
      <c r="BG656" s="18"/>
      <c r="BH656" s="18"/>
      <c r="BI656" s="18"/>
      <c r="BJ656" s="18"/>
      <c r="BK656" s="18"/>
      <c r="BL656" s="18"/>
      <c r="BM656" s="18"/>
      <c r="BN656" s="18"/>
      <c r="BO656" s="18"/>
      <c r="BP656" s="18"/>
      <c r="BQ656" s="18"/>
      <c r="BR656" s="18"/>
      <c r="BS656" s="18"/>
      <c r="BT656" s="18"/>
      <c r="BU656" s="18"/>
      <c r="BV656" s="18"/>
      <c r="BW656" s="18"/>
      <c r="BX656" s="18"/>
    </row>
    <row r="657" spans="1:76" s="6" customFormat="1" ht="23.25" customHeight="1" x14ac:dyDescent="0.25">
      <c r="A657" s="44">
        <v>6</v>
      </c>
      <c r="B657" s="44">
        <v>3</v>
      </c>
      <c r="C657" s="50" t="s">
        <v>1678</v>
      </c>
      <c r="D657" s="119">
        <f>IF(AND(AS657=AS656,AL657=AL656),IF(AL657="TN",IF(AS656=3,IF(D656&lt;'Phan phong'!$I$9,D656+1,1),IF(D656&lt;'Phan phong'!$I$10,D656+1,1)),IF(AS656=3,IF(D656&lt;'Phan phong'!$P$9,D656+1,1),IF(D656&lt;'Phan phong'!$P$10,D656+1,1))),1)</f>
        <v>5</v>
      </c>
      <c r="E657" s="120">
        <v>290655</v>
      </c>
      <c r="F657" s="121" t="s">
        <v>332</v>
      </c>
      <c r="G657" s="122" t="s">
        <v>335</v>
      </c>
      <c r="H657" s="174">
        <v>37119</v>
      </c>
      <c r="I657" s="175"/>
      <c r="J657" s="175"/>
      <c r="K657" s="175"/>
      <c r="L657" s="175"/>
      <c r="M657" s="175"/>
      <c r="N657" s="175"/>
      <c r="O657" s="175"/>
      <c r="P657" s="175"/>
      <c r="Q657" s="176"/>
      <c r="R657" s="126"/>
      <c r="S657" s="175"/>
      <c r="T657" s="175"/>
      <c r="U657" s="175"/>
      <c r="V657" s="175"/>
      <c r="W657" s="175"/>
      <c r="X657" s="175"/>
      <c r="Y657" s="175"/>
      <c r="Z657" s="175"/>
      <c r="AA657" s="176"/>
      <c r="AB657" s="126"/>
      <c r="AC657" s="127">
        <f t="shared" ref="AC657:AC668" si="93">SUM(I657,K657,M657,O657,Q657)</f>
        <v>0</v>
      </c>
      <c r="AD657" s="128" t="s">
        <v>4</v>
      </c>
      <c r="AE657" s="128" t="s">
        <v>272</v>
      </c>
      <c r="AF657" s="177"/>
      <c r="AG657" s="177"/>
      <c r="AH657" s="171"/>
      <c r="AI657" s="131">
        <f t="shared" si="91"/>
        <v>23</v>
      </c>
      <c r="AJ657" s="132" t="str">
        <f t="shared" si="92"/>
        <v>XH</v>
      </c>
      <c r="AK657" s="133"/>
      <c r="AL657" s="134" t="str">
        <f t="shared" si="86"/>
        <v>XH</v>
      </c>
      <c r="AM657" s="119">
        <v>828</v>
      </c>
      <c r="AN657" s="135">
        <f t="shared" si="87"/>
        <v>0</v>
      </c>
      <c r="AO657" s="135" t="str">
        <f t="shared" si="88"/>
        <v>103</v>
      </c>
      <c r="AP657" s="135" t="str">
        <f t="shared" si="89"/>
        <v>10</v>
      </c>
      <c r="AQ657" s="135" t="str">
        <f t="shared" si="90"/>
        <v>0</v>
      </c>
      <c r="AR657" s="136"/>
      <c r="AS657" s="137">
        <v>3</v>
      </c>
      <c r="AT657" s="137"/>
      <c r="AU657" s="161"/>
      <c r="AV657" s="18"/>
      <c r="AW657" s="18"/>
      <c r="AX657" s="18"/>
      <c r="AY657" s="18"/>
      <c r="AZ657" s="18"/>
      <c r="BA657" s="18"/>
      <c r="BB657" s="18"/>
      <c r="BC657" s="18"/>
      <c r="BD657" s="18"/>
      <c r="BE657" s="18"/>
      <c r="BF657" s="18"/>
      <c r="BG657" s="18"/>
      <c r="BH657" s="18"/>
      <c r="BI657" s="18"/>
      <c r="BJ657" s="18"/>
      <c r="BK657" s="18"/>
      <c r="BL657" s="18"/>
      <c r="BM657" s="18"/>
      <c r="BN657" s="18"/>
      <c r="BO657" s="18"/>
      <c r="BP657" s="18"/>
      <c r="BQ657" s="18"/>
      <c r="BR657" s="18"/>
      <c r="BS657" s="18"/>
      <c r="BT657" s="18"/>
      <c r="BU657" s="18"/>
      <c r="BV657" s="18"/>
      <c r="BW657" s="18"/>
      <c r="BX657" s="18"/>
    </row>
    <row r="658" spans="1:76" s="6" customFormat="1" ht="23.25" customHeight="1" x14ac:dyDescent="0.25">
      <c r="A658" s="43">
        <v>41</v>
      </c>
      <c r="B658" s="43">
        <v>41</v>
      </c>
      <c r="C658" s="15" t="s">
        <v>1194</v>
      </c>
      <c r="D658" s="119">
        <f>IF(AND(AS658=AS657,AL658=AL657),IF(AL658="TN",IF(AS657=3,IF(D657&lt;'Phan phong'!$I$9,D657+1,1),IF(D657&lt;'Phan phong'!$I$10,D657+1,1)),IF(AS657=3,IF(D657&lt;'Phan phong'!$P$9,D657+1,1),IF(D657&lt;'Phan phong'!$P$10,D657+1,1))),1)</f>
        <v>6</v>
      </c>
      <c r="E658" s="138">
        <v>290656</v>
      </c>
      <c r="F658" s="121" t="s">
        <v>360</v>
      </c>
      <c r="G658" s="150" t="s">
        <v>335</v>
      </c>
      <c r="H658" s="163" t="s">
        <v>874</v>
      </c>
      <c r="I658" s="142"/>
      <c r="J658" s="142"/>
      <c r="K658" s="124"/>
      <c r="L658" s="124"/>
      <c r="M658" s="124"/>
      <c r="N658" s="124"/>
      <c r="O658" s="124"/>
      <c r="P658" s="124"/>
      <c r="Q658" s="142"/>
      <c r="R658" s="152"/>
      <c r="S658" s="142"/>
      <c r="T658" s="142"/>
      <c r="U658" s="124"/>
      <c r="V658" s="124"/>
      <c r="W658" s="124"/>
      <c r="X658" s="124"/>
      <c r="Y658" s="124"/>
      <c r="Z658" s="124"/>
      <c r="AA658" s="142"/>
      <c r="AB658" s="152"/>
      <c r="AC658" s="127">
        <f t="shared" si="93"/>
        <v>0</v>
      </c>
      <c r="AD658" s="143" t="s">
        <v>1281</v>
      </c>
      <c r="AE658" s="143" t="s">
        <v>167</v>
      </c>
      <c r="AF658" s="129"/>
      <c r="AG658" s="129"/>
      <c r="AH658" s="164"/>
      <c r="AI658" s="131">
        <f t="shared" si="91"/>
        <v>23</v>
      </c>
      <c r="AJ658" s="132" t="str">
        <f t="shared" si="92"/>
        <v>XH</v>
      </c>
      <c r="AK658" s="133"/>
      <c r="AL658" s="134" t="str">
        <f t="shared" si="86"/>
        <v>XH</v>
      </c>
      <c r="AM658" s="119">
        <v>351</v>
      </c>
      <c r="AN658" s="135">
        <f t="shared" si="87"/>
        <v>1</v>
      </c>
      <c r="AO658" s="135" t="str">
        <f t="shared" si="88"/>
        <v>119</v>
      </c>
      <c r="AP658" s="135" t="str">
        <f t="shared" si="89"/>
        <v>11</v>
      </c>
      <c r="AQ658" s="135" t="str">
        <f t="shared" si="90"/>
        <v>1</v>
      </c>
      <c r="AR658" s="136"/>
      <c r="AS658" s="137">
        <v>3</v>
      </c>
      <c r="AT658" s="161"/>
      <c r="AU658" s="137"/>
    </row>
    <row r="659" spans="1:76" s="6" customFormat="1" ht="23.25" customHeight="1" x14ac:dyDescent="0.25">
      <c r="A659" s="43">
        <v>18</v>
      </c>
      <c r="B659" s="43">
        <v>34</v>
      </c>
      <c r="C659" s="15" t="s">
        <v>1218</v>
      </c>
      <c r="D659" s="119">
        <f>IF(AND(AS659=AS658,AL659=AL658),IF(AL659="TN",IF(AS658=3,IF(D658&lt;'Phan phong'!$I$9,D658+1,1),IF(D658&lt;'Phan phong'!$I$10,D658+1,1)),IF(AS658=3,IF(D658&lt;'Phan phong'!$P$9,D658+1,1),IF(D658&lt;'Phan phong'!$P$10,D658+1,1))),1)</f>
        <v>7</v>
      </c>
      <c r="E659" s="120">
        <v>290657</v>
      </c>
      <c r="F659" s="121" t="s">
        <v>626</v>
      </c>
      <c r="G659" s="150" t="s">
        <v>627</v>
      </c>
      <c r="H659" s="163" t="s">
        <v>823</v>
      </c>
      <c r="I659" s="142"/>
      <c r="J659" s="142"/>
      <c r="K659" s="124"/>
      <c r="L659" s="124"/>
      <c r="M659" s="124"/>
      <c r="N659" s="124"/>
      <c r="O659" s="124"/>
      <c r="P659" s="124"/>
      <c r="Q659" s="142"/>
      <c r="R659" s="152"/>
      <c r="S659" s="142"/>
      <c r="T659" s="142"/>
      <c r="U659" s="124"/>
      <c r="V659" s="124"/>
      <c r="W659" s="124"/>
      <c r="X659" s="124"/>
      <c r="Y659" s="124"/>
      <c r="Z659" s="124"/>
      <c r="AA659" s="142"/>
      <c r="AB659" s="152"/>
      <c r="AC659" s="127">
        <f t="shared" si="93"/>
        <v>0</v>
      </c>
      <c r="AD659" s="143" t="s">
        <v>13</v>
      </c>
      <c r="AE659" s="143" t="s">
        <v>168</v>
      </c>
      <c r="AF659" s="129"/>
      <c r="AG659" s="129"/>
      <c r="AH659" s="144"/>
      <c r="AI659" s="131">
        <f t="shared" si="91"/>
        <v>23</v>
      </c>
      <c r="AJ659" s="132" t="str">
        <f t="shared" si="92"/>
        <v>XH</v>
      </c>
      <c r="AK659" s="154"/>
      <c r="AL659" s="134" t="str">
        <f t="shared" si="86"/>
        <v>XH</v>
      </c>
      <c r="AM659" s="119">
        <v>102</v>
      </c>
      <c r="AN659" s="135">
        <f t="shared" si="87"/>
        <v>1</v>
      </c>
      <c r="AO659" s="135" t="str">
        <f t="shared" si="88"/>
        <v>113</v>
      </c>
      <c r="AP659" s="135" t="str">
        <f t="shared" si="89"/>
        <v>11</v>
      </c>
      <c r="AQ659" s="135" t="str">
        <f t="shared" si="90"/>
        <v>1</v>
      </c>
      <c r="AR659" s="155"/>
      <c r="AS659" s="137">
        <v>3</v>
      </c>
      <c r="AT659" s="156"/>
      <c r="AU659" s="145"/>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row>
    <row r="660" spans="1:76" s="6" customFormat="1" ht="23.25" customHeight="1" x14ac:dyDescent="0.25">
      <c r="A660" s="43">
        <v>42</v>
      </c>
      <c r="B660" s="43">
        <v>42</v>
      </c>
      <c r="C660" s="15" t="s">
        <v>1276</v>
      </c>
      <c r="D660" s="119">
        <f>IF(AND(AS660=AS659,AL660=AL659),IF(AL660="TN",IF(AS659=3,IF(D659&lt;'Phan phong'!$I$9,D659+1,1),IF(D659&lt;'Phan phong'!$I$10,D659+1,1)),IF(AS659=3,IF(D659&lt;'Phan phong'!$P$9,D659+1,1),IF(D659&lt;'Phan phong'!$P$10,D659+1,1))),1)</f>
        <v>8</v>
      </c>
      <c r="E660" s="138">
        <v>290658</v>
      </c>
      <c r="F660" s="121" t="s">
        <v>664</v>
      </c>
      <c r="G660" s="150" t="s">
        <v>665</v>
      </c>
      <c r="H660" s="163" t="s">
        <v>799</v>
      </c>
      <c r="I660" s="142"/>
      <c r="J660" s="142"/>
      <c r="K660" s="124"/>
      <c r="L660" s="124"/>
      <c r="M660" s="124"/>
      <c r="N660" s="124"/>
      <c r="O660" s="124"/>
      <c r="P660" s="124"/>
      <c r="Q660" s="142"/>
      <c r="R660" s="152"/>
      <c r="S660" s="142"/>
      <c r="T660" s="142"/>
      <c r="U660" s="124"/>
      <c r="V660" s="124"/>
      <c r="W660" s="124"/>
      <c r="X660" s="124"/>
      <c r="Y660" s="124"/>
      <c r="Z660" s="124"/>
      <c r="AA660" s="142"/>
      <c r="AB660" s="152"/>
      <c r="AC660" s="127">
        <f t="shared" si="93"/>
        <v>0</v>
      </c>
      <c r="AD660" s="143" t="s">
        <v>1281</v>
      </c>
      <c r="AE660" s="143" t="s">
        <v>167</v>
      </c>
      <c r="AF660" s="129"/>
      <c r="AG660" s="129"/>
      <c r="AH660" s="144"/>
      <c r="AI660" s="131">
        <f t="shared" si="91"/>
        <v>23</v>
      </c>
      <c r="AJ660" s="132" t="str">
        <f t="shared" si="92"/>
        <v>XH</v>
      </c>
      <c r="AK660" s="133"/>
      <c r="AL660" s="134" t="str">
        <f t="shared" si="86"/>
        <v>XH</v>
      </c>
      <c r="AM660" s="119">
        <v>352</v>
      </c>
      <c r="AN660" s="135">
        <f t="shared" si="87"/>
        <v>1</v>
      </c>
      <c r="AO660" s="135" t="str">
        <f t="shared" si="88"/>
        <v>119</v>
      </c>
      <c r="AP660" s="135" t="str">
        <f t="shared" si="89"/>
        <v>11</v>
      </c>
      <c r="AQ660" s="135" t="str">
        <f t="shared" si="90"/>
        <v>1</v>
      </c>
      <c r="AR660" s="136"/>
      <c r="AS660" s="137">
        <v>3</v>
      </c>
      <c r="AT660" s="161"/>
      <c r="AU660" s="137"/>
    </row>
    <row r="661" spans="1:76" s="6" customFormat="1" ht="23.25" customHeight="1" x14ac:dyDescent="0.25">
      <c r="A661" s="43">
        <v>33</v>
      </c>
      <c r="B661" s="43">
        <v>33</v>
      </c>
      <c r="C661" s="15" t="s">
        <v>1200</v>
      </c>
      <c r="D661" s="119">
        <f>IF(AND(AS661=AS660,AL661=AL660),IF(AL661="TN",IF(AS660=3,IF(D660&lt;'Phan phong'!$I$9,D660+1,1),IF(D660&lt;'Phan phong'!$I$10,D660+1,1)),IF(AS660=3,IF(D660&lt;'Phan phong'!$P$9,D660+1,1),IF(D660&lt;'Phan phong'!$P$10,D660+1,1))),1)</f>
        <v>9</v>
      </c>
      <c r="E661" s="120">
        <v>290659</v>
      </c>
      <c r="F661" s="121" t="s">
        <v>346</v>
      </c>
      <c r="G661" s="150" t="s">
        <v>618</v>
      </c>
      <c r="H661" s="163" t="s">
        <v>877</v>
      </c>
      <c r="I661" s="142"/>
      <c r="J661" s="142"/>
      <c r="K661" s="142"/>
      <c r="L661" s="142"/>
      <c r="M661" s="142"/>
      <c r="N661" s="142"/>
      <c r="O661" s="124"/>
      <c r="P661" s="124"/>
      <c r="Q661" s="142"/>
      <c r="R661" s="126"/>
      <c r="S661" s="142"/>
      <c r="T661" s="142"/>
      <c r="U661" s="142"/>
      <c r="V661" s="142"/>
      <c r="W661" s="142"/>
      <c r="X661" s="142"/>
      <c r="Y661" s="124"/>
      <c r="Z661" s="124"/>
      <c r="AA661" s="142"/>
      <c r="AB661" s="126"/>
      <c r="AC661" s="127">
        <f t="shared" si="93"/>
        <v>0</v>
      </c>
      <c r="AD661" s="143" t="s">
        <v>1281</v>
      </c>
      <c r="AE661" s="143" t="s">
        <v>167</v>
      </c>
      <c r="AF661" s="129"/>
      <c r="AG661" s="129"/>
      <c r="AH661" s="153" t="s">
        <v>1506</v>
      </c>
      <c r="AI661" s="131">
        <f t="shared" si="91"/>
        <v>23</v>
      </c>
      <c r="AJ661" s="132" t="str">
        <f t="shared" si="92"/>
        <v>XH</v>
      </c>
      <c r="AK661" s="133"/>
      <c r="AL661" s="134" t="str">
        <f t="shared" si="86"/>
        <v>XH</v>
      </c>
      <c r="AM661" s="119">
        <v>353</v>
      </c>
      <c r="AN661" s="135">
        <f t="shared" si="87"/>
        <v>1</v>
      </c>
      <c r="AO661" s="135" t="str">
        <f t="shared" si="88"/>
        <v>119</v>
      </c>
      <c r="AP661" s="135" t="str">
        <f t="shared" si="89"/>
        <v>11</v>
      </c>
      <c r="AQ661" s="135" t="str">
        <f t="shared" si="90"/>
        <v>1</v>
      </c>
      <c r="AR661" s="136"/>
      <c r="AS661" s="137">
        <v>3</v>
      </c>
      <c r="AT661" s="145"/>
      <c r="AU661" s="145"/>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row>
    <row r="662" spans="1:76" s="6" customFormat="1" ht="23.25" customHeight="1" x14ac:dyDescent="0.25">
      <c r="A662" s="43">
        <v>16</v>
      </c>
      <c r="B662" s="43">
        <v>30</v>
      </c>
      <c r="C662" s="15" t="s">
        <v>1279</v>
      </c>
      <c r="D662" s="119">
        <f>IF(AND(AS662=AS661,AL662=AL661),IF(AL662="TN",IF(AS661=3,IF(D661&lt;'Phan phong'!$I$9,D661+1,1),IF(D661&lt;'Phan phong'!$I$10,D661+1,1)),IF(AS661=3,IF(D661&lt;'Phan phong'!$P$9,D661+1,1),IF(D661&lt;'Phan phong'!$P$10,D661+1,1))),1)</f>
        <v>10</v>
      </c>
      <c r="E662" s="138">
        <v>290660</v>
      </c>
      <c r="F662" s="121" t="s">
        <v>666</v>
      </c>
      <c r="G662" s="150" t="s">
        <v>505</v>
      </c>
      <c r="H662" s="163" t="s">
        <v>905</v>
      </c>
      <c r="I662" s="142"/>
      <c r="J662" s="142"/>
      <c r="K662" s="124"/>
      <c r="L662" s="124"/>
      <c r="M662" s="124"/>
      <c r="N662" s="124"/>
      <c r="O662" s="124"/>
      <c r="P662" s="124"/>
      <c r="Q662" s="142"/>
      <c r="R662" s="152"/>
      <c r="S662" s="142"/>
      <c r="T662" s="142"/>
      <c r="U662" s="124"/>
      <c r="V662" s="124"/>
      <c r="W662" s="124"/>
      <c r="X662" s="124"/>
      <c r="Y662" s="124"/>
      <c r="Z662" s="124"/>
      <c r="AA662" s="142"/>
      <c r="AB662" s="152"/>
      <c r="AC662" s="127">
        <f t="shared" si="93"/>
        <v>0</v>
      </c>
      <c r="AD662" s="143" t="s">
        <v>12</v>
      </c>
      <c r="AE662" s="143" t="s">
        <v>165</v>
      </c>
      <c r="AF662" s="129"/>
      <c r="AG662" s="129"/>
      <c r="AH662" s="164"/>
      <c r="AI662" s="131">
        <f t="shared" si="91"/>
        <v>23</v>
      </c>
      <c r="AJ662" s="132" t="str">
        <f t="shared" si="92"/>
        <v>XH</v>
      </c>
      <c r="AK662" s="133"/>
      <c r="AL662" s="134" t="str">
        <f t="shared" si="86"/>
        <v>XH</v>
      </c>
      <c r="AM662" s="119">
        <v>186</v>
      </c>
      <c r="AN662" s="135">
        <f t="shared" si="87"/>
        <v>1</v>
      </c>
      <c r="AO662" s="135" t="str">
        <f t="shared" si="88"/>
        <v>115</v>
      </c>
      <c r="AP662" s="135" t="str">
        <f t="shared" si="89"/>
        <v>11</v>
      </c>
      <c r="AQ662" s="135" t="str">
        <f t="shared" si="90"/>
        <v>1</v>
      </c>
      <c r="AR662" s="136"/>
      <c r="AS662" s="137">
        <v>3</v>
      </c>
      <c r="AT662" s="161"/>
      <c r="AU662" s="137"/>
    </row>
    <row r="663" spans="1:76" s="6" customFormat="1" ht="23.25" customHeight="1" x14ac:dyDescent="0.2">
      <c r="A663" s="43">
        <v>15</v>
      </c>
      <c r="B663" s="43">
        <v>30</v>
      </c>
      <c r="C663" s="15" t="s">
        <v>1252</v>
      </c>
      <c r="D663" s="119">
        <f>IF(AND(AS663=AS662,AL663=AL662),IF(AL663="TN",IF(AS662=3,IF(D662&lt;'Phan phong'!$I$9,D662+1,1),IF(D662&lt;'Phan phong'!$I$10,D662+1,1)),IF(AS662=3,IF(D662&lt;'Phan phong'!$P$9,D662+1,1),IF(D662&lt;'Phan phong'!$P$10,D662+1,1))),1)</f>
        <v>11</v>
      </c>
      <c r="E663" s="120">
        <v>290661</v>
      </c>
      <c r="F663" s="121" t="s">
        <v>504</v>
      </c>
      <c r="G663" s="150" t="s">
        <v>649</v>
      </c>
      <c r="H663" s="163" t="s">
        <v>896</v>
      </c>
      <c r="I663" s="142"/>
      <c r="J663" s="142"/>
      <c r="K663" s="124"/>
      <c r="L663" s="124"/>
      <c r="M663" s="124"/>
      <c r="N663" s="124"/>
      <c r="O663" s="124"/>
      <c r="P663" s="124"/>
      <c r="Q663" s="142"/>
      <c r="R663" s="147"/>
      <c r="S663" s="142"/>
      <c r="T663" s="142"/>
      <c r="U663" s="124"/>
      <c r="V663" s="124"/>
      <c r="W663" s="124"/>
      <c r="X663" s="124"/>
      <c r="Y663" s="124"/>
      <c r="Z663" s="124"/>
      <c r="AA663" s="142"/>
      <c r="AB663" s="147"/>
      <c r="AC663" s="127">
        <f t="shared" si="93"/>
        <v>0</v>
      </c>
      <c r="AD663" s="143" t="s">
        <v>11</v>
      </c>
      <c r="AE663" s="143" t="s">
        <v>168</v>
      </c>
      <c r="AF663" s="129"/>
      <c r="AG663" s="129"/>
      <c r="AH663" s="144"/>
      <c r="AI663" s="131">
        <f t="shared" si="91"/>
        <v>23</v>
      </c>
      <c r="AJ663" s="132" t="str">
        <f t="shared" si="92"/>
        <v>XH</v>
      </c>
      <c r="AK663" s="133"/>
      <c r="AL663" s="134" t="str">
        <f t="shared" si="86"/>
        <v>XH</v>
      </c>
      <c r="AM663" s="119">
        <v>58</v>
      </c>
      <c r="AN663" s="135">
        <f t="shared" si="87"/>
        <v>1</v>
      </c>
      <c r="AO663" s="135" t="str">
        <f t="shared" si="88"/>
        <v>112</v>
      </c>
      <c r="AP663" s="135" t="str">
        <f t="shared" si="89"/>
        <v>11</v>
      </c>
      <c r="AQ663" s="135" t="str">
        <f t="shared" si="90"/>
        <v>1</v>
      </c>
      <c r="AR663" s="148"/>
      <c r="AS663" s="137">
        <v>3</v>
      </c>
      <c r="AT663" s="149"/>
      <c r="AU663" s="149"/>
      <c r="AV663" s="21"/>
      <c r="AW663" s="21"/>
      <c r="AX663" s="21"/>
      <c r="AY663" s="21"/>
      <c r="AZ663" s="21"/>
      <c r="BA663" s="21"/>
      <c r="BB663" s="21"/>
      <c r="BC663" s="21"/>
      <c r="BD663" s="21"/>
      <c r="BE663" s="21"/>
      <c r="BF663" s="21"/>
      <c r="BG663" s="21"/>
      <c r="BH663" s="21"/>
      <c r="BI663" s="21"/>
      <c r="BJ663" s="21"/>
      <c r="BK663" s="21"/>
      <c r="BL663" s="21"/>
      <c r="BM663" s="21"/>
      <c r="BN663" s="21"/>
      <c r="BO663" s="21"/>
      <c r="BP663" s="21"/>
      <c r="BQ663" s="21"/>
      <c r="BR663" s="21"/>
      <c r="BS663" s="21"/>
      <c r="BT663" s="21"/>
      <c r="BU663" s="21"/>
      <c r="BV663" s="21"/>
      <c r="BW663" s="21"/>
      <c r="BX663" s="21"/>
    </row>
    <row r="664" spans="1:76" s="6" customFormat="1" ht="23.25" customHeight="1" x14ac:dyDescent="0.25">
      <c r="A664" s="43">
        <v>32</v>
      </c>
      <c r="B664" s="44">
        <v>25</v>
      </c>
      <c r="C664" s="50" t="s">
        <v>1763</v>
      </c>
      <c r="D664" s="119">
        <f>IF(AND(AS664=AS663,AL664=AL663),IF(AL664="TN",IF(AS663=3,IF(D663&lt;'Phan phong'!$I$9,D663+1,1),IF(D663&lt;'Phan phong'!$I$10,D663+1,1)),IF(AS663=3,IF(D663&lt;'Phan phong'!$P$9,D663+1,1),IF(D663&lt;'Phan phong'!$P$10,D663+1,1))),1)</f>
        <v>12</v>
      </c>
      <c r="E664" s="138">
        <v>290662</v>
      </c>
      <c r="F664" s="121" t="s">
        <v>380</v>
      </c>
      <c r="G664" s="122" t="s">
        <v>649</v>
      </c>
      <c r="H664" s="123">
        <v>37180</v>
      </c>
      <c r="I664" s="124"/>
      <c r="J664" s="124"/>
      <c r="K664" s="124"/>
      <c r="L664" s="124"/>
      <c r="M664" s="124"/>
      <c r="N664" s="124"/>
      <c r="O664" s="124"/>
      <c r="P664" s="124"/>
      <c r="Q664" s="125"/>
      <c r="R664" s="126"/>
      <c r="S664" s="124"/>
      <c r="T664" s="124"/>
      <c r="U664" s="124"/>
      <c r="V664" s="124"/>
      <c r="W664" s="124"/>
      <c r="X664" s="124"/>
      <c r="Y664" s="124"/>
      <c r="Z664" s="124"/>
      <c r="AA664" s="125"/>
      <c r="AB664" s="126"/>
      <c r="AC664" s="127">
        <f t="shared" si="93"/>
        <v>0</v>
      </c>
      <c r="AD664" s="128" t="s">
        <v>5</v>
      </c>
      <c r="AE664" s="128" t="s">
        <v>272</v>
      </c>
      <c r="AF664" s="177"/>
      <c r="AG664" s="177"/>
      <c r="AH664" s="171"/>
      <c r="AI664" s="131">
        <f t="shared" si="91"/>
        <v>23</v>
      </c>
      <c r="AJ664" s="132" t="str">
        <f t="shared" si="92"/>
        <v>XH</v>
      </c>
      <c r="AK664" s="133"/>
      <c r="AL664" s="134" t="str">
        <f t="shared" si="86"/>
        <v>XH</v>
      </c>
      <c r="AM664" s="119">
        <v>913</v>
      </c>
      <c r="AN664" s="135">
        <f t="shared" si="87"/>
        <v>0</v>
      </c>
      <c r="AO664" s="135" t="str">
        <f t="shared" si="88"/>
        <v>105</v>
      </c>
      <c r="AP664" s="135" t="str">
        <f t="shared" si="89"/>
        <v>10</v>
      </c>
      <c r="AQ664" s="135" t="str">
        <f t="shared" si="90"/>
        <v>0</v>
      </c>
      <c r="AR664" s="136"/>
      <c r="AS664" s="137">
        <v>3</v>
      </c>
      <c r="AT664" s="137"/>
      <c r="AU664" s="161"/>
      <c r="AV664" s="18"/>
      <c r="AW664" s="18"/>
      <c r="AX664" s="18"/>
      <c r="AY664" s="18"/>
      <c r="AZ664" s="18"/>
      <c r="BA664" s="18"/>
      <c r="BB664" s="18"/>
      <c r="BC664" s="18"/>
      <c r="BD664" s="18"/>
      <c r="BE664" s="18"/>
      <c r="BF664" s="18"/>
      <c r="BG664" s="18"/>
      <c r="BH664" s="18"/>
      <c r="BI664" s="18"/>
      <c r="BJ664" s="18"/>
      <c r="BK664" s="18"/>
      <c r="BL664" s="18"/>
      <c r="BM664" s="18"/>
      <c r="BN664" s="18"/>
      <c r="BO664" s="18"/>
      <c r="BP664" s="18"/>
      <c r="BQ664" s="18"/>
      <c r="BR664" s="18"/>
      <c r="BS664" s="18"/>
      <c r="BT664" s="18"/>
      <c r="BU664" s="18"/>
      <c r="BV664" s="18"/>
      <c r="BW664" s="18"/>
      <c r="BX664" s="18"/>
    </row>
    <row r="665" spans="1:76" s="6" customFormat="1" ht="23.25" customHeight="1" x14ac:dyDescent="0.25">
      <c r="A665" s="43">
        <v>1</v>
      </c>
      <c r="B665" s="44">
        <v>1</v>
      </c>
      <c r="C665" s="50" t="s">
        <v>1756</v>
      </c>
      <c r="D665" s="119">
        <f>IF(AND(AS665=AS664,AL665=AL664),IF(AL665="TN",IF(AS664=3,IF(D664&lt;'Phan phong'!$I$9,D664+1,1),IF(D664&lt;'Phan phong'!$I$10,D664+1,1)),IF(AS664=3,IF(D664&lt;'Phan phong'!$P$9,D664+1,1),IF(D664&lt;'Phan phong'!$P$10,D664+1,1))),1)</f>
        <v>13</v>
      </c>
      <c r="E665" s="120">
        <v>290663</v>
      </c>
      <c r="F665" s="121" t="s">
        <v>422</v>
      </c>
      <c r="G665" s="122" t="s">
        <v>510</v>
      </c>
      <c r="H665" s="123">
        <v>37046</v>
      </c>
      <c r="I665" s="124"/>
      <c r="J665" s="124"/>
      <c r="K665" s="124"/>
      <c r="L665" s="124"/>
      <c r="M665" s="124"/>
      <c r="N665" s="124"/>
      <c r="O665" s="124"/>
      <c r="P665" s="124"/>
      <c r="Q665" s="125"/>
      <c r="R665" s="126"/>
      <c r="S665" s="124"/>
      <c r="T665" s="124"/>
      <c r="U665" s="124"/>
      <c r="V665" s="124"/>
      <c r="W665" s="124"/>
      <c r="X665" s="124"/>
      <c r="Y665" s="124"/>
      <c r="Z665" s="124"/>
      <c r="AA665" s="125"/>
      <c r="AB665" s="126"/>
      <c r="AC665" s="127">
        <f t="shared" si="93"/>
        <v>0</v>
      </c>
      <c r="AD665" s="128" t="s">
        <v>5</v>
      </c>
      <c r="AE665" s="128" t="s">
        <v>272</v>
      </c>
      <c r="AF665" s="177"/>
      <c r="AG665" s="177"/>
      <c r="AH665" s="165"/>
      <c r="AI665" s="131">
        <f t="shared" si="91"/>
        <v>23</v>
      </c>
      <c r="AJ665" s="132" t="str">
        <f t="shared" si="92"/>
        <v>XH</v>
      </c>
      <c r="AK665" s="133"/>
      <c r="AL665" s="134" t="str">
        <f t="shared" si="86"/>
        <v>XH</v>
      </c>
      <c r="AM665" s="119">
        <v>906</v>
      </c>
      <c r="AN665" s="135">
        <f t="shared" si="87"/>
        <v>0</v>
      </c>
      <c r="AO665" s="135" t="str">
        <f t="shared" si="88"/>
        <v>105</v>
      </c>
      <c r="AP665" s="135" t="str">
        <f t="shared" si="89"/>
        <v>10</v>
      </c>
      <c r="AQ665" s="135" t="str">
        <f t="shared" si="90"/>
        <v>0</v>
      </c>
      <c r="AR665" s="136"/>
      <c r="AS665" s="137">
        <v>3</v>
      </c>
      <c r="AT665" s="161"/>
      <c r="AU665" s="161"/>
      <c r="AV665" s="18"/>
      <c r="AW665" s="18"/>
      <c r="AX665" s="18"/>
      <c r="AY665" s="18"/>
      <c r="AZ665" s="18"/>
      <c r="BA665" s="18"/>
      <c r="BB665" s="18"/>
      <c r="BC665" s="18"/>
      <c r="BD665" s="18"/>
      <c r="BE665" s="18"/>
      <c r="BF665" s="18"/>
      <c r="BG665" s="18"/>
      <c r="BH665" s="18"/>
      <c r="BI665" s="18"/>
      <c r="BJ665" s="18"/>
      <c r="BK665" s="18"/>
      <c r="BL665" s="18"/>
      <c r="BM665" s="18"/>
      <c r="BN665" s="18"/>
      <c r="BO665" s="18"/>
      <c r="BP665" s="18"/>
      <c r="BQ665" s="18"/>
      <c r="BR665" s="18"/>
      <c r="BS665" s="18"/>
      <c r="BT665" s="18"/>
      <c r="BU665" s="18"/>
      <c r="BV665" s="18"/>
      <c r="BW665" s="18"/>
      <c r="BX665" s="18"/>
    </row>
    <row r="666" spans="1:76" s="6" customFormat="1" ht="23.25" customHeight="1" x14ac:dyDescent="0.25">
      <c r="A666" s="43">
        <v>6</v>
      </c>
      <c r="B666" s="43">
        <v>6</v>
      </c>
      <c r="C666" s="15" t="s">
        <v>1138</v>
      </c>
      <c r="D666" s="119">
        <f>IF(AND(AS666=AS665,AL666=AL665),IF(AL666="TN",IF(AS665=3,IF(D665&lt;'Phan phong'!$I$9,D665+1,1),IF(D665&lt;'Phan phong'!$I$10,D665+1,1)),IF(AS665=3,IF(D665&lt;'Phan phong'!$P$9,D665+1,1),IF(D665&lt;'Phan phong'!$P$10,D665+1,1))),1)</f>
        <v>14</v>
      </c>
      <c r="E666" s="138">
        <v>290664</v>
      </c>
      <c r="F666" s="121" t="s">
        <v>422</v>
      </c>
      <c r="G666" s="150" t="s">
        <v>510</v>
      </c>
      <c r="H666" s="163" t="s">
        <v>846</v>
      </c>
      <c r="I666" s="142"/>
      <c r="J666" s="142"/>
      <c r="K666" s="124"/>
      <c r="L666" s="124"/>
      <c r="M666" s="124"/>
      <c r="N666" s="124"/>
      <c r="O666" s="124"/>
      <c r="P666" s="124"/>
      <c r="Q666" s="142"/>
      <c r="R666" s="126"/>
      <c r="S666" s="142"/>
      <c r="T666" s="142"/>
      <c r="U666" s="124"/>
      <c r="V666" s="124"/>
      <c r="W666" s="124"/>
      <c r="X666" s="124"/>
      <c r="Y666" s="124"/>
      <c r="Z666" s="124"/>
      <c r="AA666" s="142"/>
      <c r="AB666" s="126"/>
      <c r="AC666" s="127">
        <f t="shared" si="93"/>
        <v>0</v>
      </c>
      <c r="AD666" s="143" t="s">
        <v>1281</v>
      </c>
      <c r="AE666" s="143" t="s">
        <v>167</v>
      </c>
      <c r="AF666" s="129"/>
      <c r="AG666" s="129"/>
      <c r="AH666" s="144"/>
      <c r="AI666" s="131">
        <f t="shared" si="91"/>
        <v>23</v>
      </c>
      <c r="AJ666" s="132" t="str">
        <f t="shared" si="92"/>
        <v>XH</v>
      </c>
      <c r="AK666" s="133"/>
      <c r="AL666" s="134" t="str">
        <f t="shared" si="86"/>
        <v>XH</v>
      </c>
      <c r="AM666" s="119">
        <v>354</v>
      </c>
      <c r="AN666" s="135">
        <f t="shared" si="87"/>
        <v>1</v>
      </c>
      <c r="AO666" s="135" t="str">
        <f t="shared" si="88"/>
        <v>119</v>
      </c>
      <c r="AP666" s="135" t="str">
        <f t="shared" si="89"/>
        <v>11</v>
      </c>
      <c r="AQ666" s="135" t="str">
        <f t="shared" si="90"/>
        <v>1</v>
      </c>
      <c r="AR666" s="136"/>
      <c r="AS666" s="137">
        <v>3</v>
      </c>
      <c r="AT666" s="162"/>
      <c r="AU666" s="161"/>
      <c r="AV666" s="18"/>
      <c r="AW666" s="18"/>
      <c r="AX666" s="18"/>
      <c r="AY666" s="18"/>
      <c r="AZ666" s="18"/>
      <c r="BA666" s="18"/>
      <c r="BB666" s="18"/>
      <c r="BC666" s="18"/>
      <c r="BD666" s="18"/>
      <c r="BE666" s="18"/>
      <c r="BF666" s="18"/>
      <c r="BG666" s="18"/>
      <c r="BH666" s="18"/>
      <c r="BI666" s="18"/>
      <c r="BJ666" s="18"/>
      <c r="BK666" s="18"/>
      <c r="BL666" s="18"/>
      <c r="BM666" s="18"/>
      <c r="BN666" s="18"/>
      <c r="BO666" s="18"/>
      <c r="BP666" s="18"/>
      <c r="BQ666" s="18"/>
      <c r="BR666" s="18"/>
      <c r="BS666" s="18"/>
      <c r="BT666" s="18"/>
      <c r="BU666" s="18"/>
      <c r="BV666" s="18"/>
      <c r="BW666" s="18"/>
      <c r="BX666" s="18"/>
    </row>
    <row r="667" spans="1:76" s="6" customFormat="1" ht="23.25" customHeight="1" x14ac:dyDescent="0.2">
      <c r="A667" s="43">
        <v>28</v>
      </c>
      <c r="B667" s="43">
        <v>28</v>
      </c>
      <c r="C667" s="15" t="s">
        <v>1183</v>
      </c>
      <c r="D667" s="119">
        <f>IF(AND(AS667=AS666,AL667=AL666),IF(AL667="TN",IF(AS666=3,IF(D666&lt;'Phan phong'!$I$9,D666+1,1),IF(D666&lt;'Phan phong'!$I$10,D666+1,1)),IF(AS666=3,IF(D666&lt;'Phan phong'!$P$9,D666+1,1),IF(D666&lt;'Phan phong'!$P$10,D666+1,1))),1)</f>
        <v>15</v>
      </c>
      <c r="E667" s="120">
        <v>290665</v>
      </c>
      <c r="F667" s="121" t="s">
        <v>344</v>
      </c>
      <c r="G667" s="150" t="s">
        <v>510</v>
      </c>
      <c r="H667" s="163" t="s">
        <v>868</v>
      </c>
      <c r="I667" s="142"/>
      <c r="J667" s="142"/>
      <c r="K667" s="124"/>
      <c r="L667" s="124"/>
      <c r="M667" s="124"/>
      <c r="N667" s="124"/>
      <c r="O667" s="124"/>
      <c r="P667" s="124"/>
      <c r="Q667" s="142"/>
      <c r="R667" s="126"/>
      <c r="S667" s="142"/>
      <c r="T667" s="142"/>
      <c r="U667" s="124"/>
      <c r="V667" s="124"/>
      <c r="W667" s="124"/>
      <c r="X667" s="124"/>
      <c r="Y667" s="124"/>
      <c r="Z667" s="124"/>
      <c r="AA667" s="142"/>
      <c r="AB667" s="126"/>
      <c r="AC667" s="127">
        <f t="shared" si="93"/>
        <v>0</v>
      </c>
      <c r="AD667" s="143" t="s">
        <v>17</v>
      </c>
      <c r="AE667" s="143" t="s">
        <v>273</v>
      </c>
      <c r="AF667" s="129"/>
      <c r="AG667" s="129"/>
      <c r="AH667" s="144"/>
      <c r="AI667" s="131">
        <f t="shared" si="91"/>
        <v>23</v>
      </c>
      <c r="AJ667" s="132" t="str">
        <f t="shared" si="92"/>
        <v>XH</v>
      </c>
      <c r="AK667" s="133"/>
      <c r="AL667" s="134" t="str">
        <f t="shared" si="86"/>
        <v>XH</v>
      </c>
      <c r="AM667" s="119">
        <v>306</v>
      </c>
      <c r="AN667" s="135">
        <f t="shared" si="87"/>
        <v>1</v>
      </c>
      <c r="AO667" s="135" t="str">
        <f t="shared" si="88"/>
        <v>118</v>
      </c>
      <c r="AP667" s="135" t="str">
        <f t="shared" si="89"/>
        <v>11</v>
      </c>
      <c r="AQ667" s="135" t="str">
        <f t="shared" si="90"/>
        <v>1</v>
      </c>
      <c r="AR667" s="146"/>
      <c r="AS667" s="137">
        <v>3</v>
      </c>
      <c r="AT667" s="145"/>
      <c r="AU667" s="170"/>
      <c r="AV667" s="5"/>
      <c r="AW667" s="5"/>
      <c r="AX667" s="5"/>
      <c r="AY667" s="5"/>
      <c r="AZ667" s="5"/>
      <c r="BA667" s="5"/>
      <c r="BB667" s="5"/>
      <c r="BC667" s="5"/>
      <c r="BD667" s="5"/>
      <c r="BE667" s="5"/>
      <c r="BF667" s="5"/>
      <c r="BG667" s="5"/>
      <c r="BH667" s="5"/>
      <c r="BI667" s="5"/>
      <c r="BJ667" s="5"/>
      <c r="BK667" s="5"/>
      <c r="BL667" s="5"/>
      <c r="BM667" s="5"/>
      <c r="BN667" s="5"/>
      <c r="BO667" s="5"/>
      <c r="BP667" s="5"/>
      <c r="BQ667" s="5"/>
      <c r="BR667" s="5"/>
      <c r="BS667" s="5"/>
      <c r="BT667" s="5"/>
      <c r="BU667" s="5"/>
      <c r="BV667" s="5"/>
      <c r="BW667" s="5"/>
      <c r="BX667" s="5"/>
    </row>
    <row r="668" spans="1:76" s="6" customFormat="1" ht="23.25" customHeight="1" x14ac:dyDescent="0.25">
      <c r="A668" s="43">
        <v>15</v>
      </c>
      <c r="B668" s="44">
        <v>32</v>
      </c>
      <c r="C668" s="50" t="s">
        <v>1700</v>
      </c>
      <c r="D668" s="119">
        <f>IF(AND(AS668=AS667,AL668=AL667),IF(AL668="TN",IF(AS667=3,IF(D667&lt;'Phan phong'!$I$9,D667+1,1),IF(D667&lt;'Phan phong'!$I$10,D667+1,1)),IF(AS667=3,IF(D667&lt;'Phan phong'!$P$9,D667+1,1),IF(D667&lt;'Phan phong'!$P$10,D667+1,1))),1)</f>
        <v>16</v>
      </c>
      <c r="E668" s="138">
        <v>290666</v>
      </c>
      <c r="F668" s="121" t="s">
        <v>544</v>
      </c>
      <c r="G668" s="122" t="s">
        <v>510</v>
      </c>
      <c r="H668" s="174">
        <v>37124</v>
      </c>
      <c r="I668" s="175"/>
      <c r="J668" s="175"/>
      <c r="K668" s="175"/>
      <c r="L668" s="175"/>
      <c r="M668" s="175"/>
      <c r="N668" s="175"/>
      <c r="O668" s="175"/>
      <c r="P668" s="175"/>
      <c r="Q668" s="176"/>
      <c r="R668" s="126"/>
      <c r="S668" s="175"/>
      <c r="T668" s="175"/>
      <c r="U668" s="175"/>
      <c r="V668" s="175"/>
      <c r="W668" s="175"/>
      <c r="X668" s="175"/>
      <c r="Y668" s="175"/>
      <c r="Z668" s="175"/>
      <c r="AA668" s="176"/>
      <c r="AB668" s="126"/>
      <c r="AC668" s="127">
        <f t="shared" si="93"/>
        <v>0</v>
      </c>
      <c r="AD668" s="128" t="s">
        <v>6</v>
      </c>
      <c r="AE668" s="128" t="s">
        <v>272</v>
      </c>
      <c r="AF668" s="177"/>
      <c r="AG668" s="177"/>
      <c r="AH668" s="171"/>
      <c r="AI668" s="131">
        <f t="shared" si="91"/>
        <v>23</v>
      </c>
      <c r="AJ668" s="132" t="str">
        <f t="shared" si="92"/>
        <v>XH</v>
      </c>
      <c r="AK668" s="133"/>
      <c r="AL668" s="134" t="str">
        <f t="shared" si="86"/>
        <v>XH</v>
      </c>
      <c r="AM668" s="119">
        <v>850</v>
      </c>
      <c r="AN668" s="135">
        <f t="shared" si="87"/>
        <v>0</v>
      </c>
      <c r="AO668" s="135" t="str">
        <f t="shared" si="88"/>
        <v>104</v>
      </c>
      <c r="AP668" s="135" t="str">
        <f t="shared" si="89"/>
        <v>10</v>
      </c>
      <c r="AQ668" s="135" t="str">
        <f t="shared" si="90"/>
        <v>0</v>
      </c>
      <c r="AR668" s="136"/>
      <c r="AS668" s="137">
        <v>3</v>
      </c>
      <c r="AT668" s="137"/>
      <c r="AU668" s="161"/>
      <c r="AV668" s="18"/>
      <c r="AW668" s="18"/>
      <c r="AX668" s="18"/>
      <c r="AY668" s="18"/>
      <c r="AZ668" s="18"/>
      <c r="BA668" s="18"/>
      <c r="BB668" s="18"/>
      <c r="BC668" s="18"/>
      <c r="BD668" s="18"/>
      <c r="BE668" s="18"/>
      <c r="BF668" s="18"/>
      <c r="BG668" s="18"/>
      <c r="BH668" s="18"/>
      <c r="BI668" s="18"/>
      <c r="BJ668" s="18"/>
      <c r="BK668" s="18"/>
      <c r="BL668" s="18"/>
      <c r="BM668" s="18"/>
      <c r="BN668" s="18"/>
      <c r="BO668" s="18"/>
      <c r="BP668" s="18"/>
      <c r="BQ668" s="18"/>
      <c r="BR668" s="18"/>
      <c r="BS668" s="18"/>
      <c r="BT668" s="18"/>
      <c r="BU668" s="18"/>
      <c r="BV668" s="18"/>
      <c r="BW668" s="18"/>
      <c r="BX668" s="18"/>
    </row>
    <row r="669" spans="1:76" s="6" customFormat="1" ht="23.25" customHeight="1" x14ac:dyDescent="0.25">
      <c r="A669" s="43">
        <v>33</v>
      </c>
      <c r="B669" s="44">
        <v>10</v>
      </c>
      <c r="C669" s="50" t="s">
        <v>1891</v>
      </c>
      <c r="D669" s="119">
        <f>IF(AND(AS669=AS668,AL669=AL668),IF(AL669="TN",IF(AS668=3,IF(D668&lt;'Phan phong'!$I$9,D668+1,1),IF(D668&lt;'Phan phong'!$I$10,D668+1,1)),IF(AS668=3,IF(D668&lt;'Phan phong'!$P$9,D668+1,1),IF(D668&lt;'Phan phong'!$P$10,D668+1,1))),1)</f>
        <v>17</v>
      </c>
      <c r="E669" s="120">
        <v>290667</v>
      </c>
      <c r="F669" s="121" t="s">
        <v>2080</v>
      </c>
      <c r="G669" s="122" t="s">
        <v>386</v>
      </c>
      <c r="H669" s="123">
        <v>37212</v>
      </c>
      <c r="I669" s="124"/>
      <c r="J669" s="124"/>
      <c r="K669" s="124"/>
      <c r="L669" s="124"/>
      <c r="M669" s="124"/>
      <c r="N669" s="124"/>
      <c r="O669" s="124"/>
      <c r="P669" s="124"/>
      <c r="Q669" s="125"/>
      <c r="R669" s="126"/>
      <c r="S669" s="124"/>
      <c r="T669" s="124"/>
      <c r="U669" s="124"/>
      <c r="V669" s="124"/>
      <c r="W669" s="124"/>
      <c r="X669" s="124"/>
      <c r="Y669" s="124"/>
      <c r="Z669" s="124"/>
      <c r="AA669" s="125"/>
      <c r="AB669" s="126"/>
      <c r="AC669" s="127">
        <f>SUM(I669,K669,M669,O669)</f>
        <v>0</v>
      </c>
      <c r="AD669" s="128" t="s">
        <v>9</v>
      </c>
      <c r="AE669" s="128" t="s">
        <v>272</v>
      </c>
      <c r="AF669" s="129"/>
      <c r="AG669" s="129"/>
      <c r="AH669" s="130"/>
      <c r="AI669" s="131">
        <f t="shared" si="91"/>
        <v>23</v>
      </c>
      <c r="AJ669" s="132" t="str">
        <f t="shared" si="92"/>
        <v>XH</v>
      </c>
      <c r="AK669" s="133"/>
      <c r="AL669" s="134" t="str">
        <f t="shared" si="86"/>
        <v>XH</v>
      </c>
      <c r="AM669" s="119">
        <v>1047</v>
      </c>
      <c r="AN669" s="135">
        <f t="shared" si="87"/>
        <v>0</v>
      </c>
      <c r="AO669" s="135" t="str">
        <f t="shared" si="88"/>
        <v>108</v>
      </c>
      <c r="AP669" s="135" t="str">
        <f t="shared" si="89"/>
        <v>10</v>
      </c>
      <c r="AQ669" s="135" t="str">
        <f t="shared" si="90"/>
        <v>0</v>
      </c>
      <c r="AR669" s="136"/>
      <c r="AS669" s="137">
        <v>3</v>
      </c>
      <c r="AT669" s="137"/>
      <c r="AU669" s="302"/>
      <c r="AV669" s="18"/>
      <c r="AW669" s="18"/>
      <c r="AX669" s="18"/>
      <c r="AY669" s="18"/>
      <c r="AZ669" s="18"/>
      <c r="BA669" s="18"/>
      <c r="BB669" s="18"/>
      <c r="BC669" s="18"/>
      <c r="BD669" s="18"/>
      <c r="BE669" s="18"/>
      <c r="BF669" s="18"/>
      <c r="BG669" s="18"/>
      <c r="BH669" s="18"/>
      <c r="BI669" s="18"/>
      <c r="BJ669" s="18"/>
      <c r="BK669" s="18"/>
      <c r="BL669" s="18"/>
      <c r="BM669" s="18"/>
      <c r="BN669" s="18"/>
      <c r="BO669" s="18"/>
      <c r="BP669" s="18"/>
      <c r="BQ669" s="18"/>
      <c r="BR669" s="18"/>
      <c r="BS669" s="18"/>
      <c r="BT669" s="18"/>
      <c r="BU669" s="18"/>
      <c r="BV669" s="18"/>
      <c r="BW669" s="18"/>
      <c r="BX669" s="18"/>
    </row>
    <row r="670" spans="1:76" s="6" customFormat="1" ht="23.25" customHeight="1" x14ac:dyDescent="0.25">
      <c r="A670" s="43">
        <v>21</v>
      </c>
      <c r="B670" s="43">
        <v>21</v>
      </c>
      <c r="C670" s="15" t="s">
        <v>1254</v>
      </c>
      <c r="D670" s="119">
        <f>IF(AND(AS670=AS669,AL670=AL669),IF(AL670="TN",IF(AS669=3,IF(D669&lt;'Phan phong'!$I$9,D669+1,1),IF(D669&lt;'Phan phong'!$I$10,D669+1,1)),IF(AS669=3,IF(D669&lt;'Phan phong'!$P$9,D669+1,1),IF(D669&lt;'Phan phong'!$P$10,D669+1,1))),1)</f>
        <v>18</v>
      </c>
      <c r="E670" s="138">
        <v>290668</v>
      </c>
      <c r="F670" s="121" t="s">
        <v>650</v>
      </c>
      <c r="G670" s="150" t="s">
        <v>386</v>
      </c>
      <c r="H670" s="163" t="s">
        <v>869</v>
      </c>
      <c r="I670" s="142"/>
      <c r="J670" s="142"/>
      <c r="K670" s="124"/>
      <c r="L670" s="124"/>
      <c r="M670" s="124"/>
      <c r="N670" s="124"/>
      <c r="O670" s="124"/>
      <c r="P670" s="124"/>
      <c r="Q670" s="142"/>
      <c r="R670" s="152"/>
      <c r="S670" s="142"/>
      <c r="T670" s="142"/>
      <c r="U670" s="124"/>
      <c r="V670" s="124"/>
      <c r="W670" s="124"/>
      <c r="X670" s="124"/>
      <c r="Y670" s="124"/>
      <c r="Z670" s="124"/>
      <c r="AA670" s="142"/>
      <c r="AB670" s="152"/>
      <c r="AC670" s="127">
        <f>SUM(I670,K670,M670,O670,Q670)</f>
        <v>0</v>
      </c>
      <c r="AD670" s="143" t="s">
        <v>1281</v>
      </c>
      <c r="AE670" s="143" t="s">
        <v>167</v>
      </c>
      <c r="AF670" s="129"/>
      <c r="AG670" s="129"/>
      <c r="AH670" s="144"/>
      <c r="AI670" s="131">
        <f t="shared" si="91"/>
        <v>23</v>
      </c>
      <c r="AJ670" s="132" t="str">
        <f t="shared" si="92"/>
        <v>XH</v>
      </c>
      <c r="AK670" s="133"/>
      <c r="AL670" s="134" t="str">
        <f t="shared" si="86"/>
        <v>XH</v>
      </c>
      <c r="AM670" s="119">
        <v>355</v>
      </c>
      <c r="AN670" s="135">
        <f t="shared" si="87"/>
        <v>1</v>
      </c>
      <c r="AO670" s="135" t="str">
        <f t="shared" si="88"/>
        <v>119</v>
      </c>
      <c r="AP670" s="135" t="str">
        <f t="shared" si="89"/>
        <v>11</v>
      </c>
      <c r="AQ670" s="135" t="str">
        <f t="shared" si="90"/>
        <v>1</v>
      </c>
      <c r="AR670" s="136"/>
      <c r="AS670" s="137">
        <v>3</v>
      </c>
      <c r="AT670" s="161"/>
      <c r="AU670" s="137"/>
    </row>
    <row r="671" spans="1:76" s="6" customFormat="1" ht="23.25" customHeight="1" x14ac:dyDescent="0.25">
      <c r="A671" s="43">
        <v>13</v>
      </c>
      <c r="B671" s="43">
        <v>10</v>
      </c>
      <c r="C671" s="15"/>
      <c r="D671" s="119">
        <f>IF(AND(AS671=AS670,AL671=AL670),IF(AL671="TN",IF(AS670=3,IF(D670&lt;'Phan phong'!$I$9,D670+1,1),IF(D670&lt;'Phan phong'!$I$10,D670+1,1)),IF(AS670=3,IF(D670&lt;'Phan phong'!$P$9,D670+1,1),IF(D670&lt;'Phan phong'!$P$10,D670+1,1))),1)</f>
        <v>19</v>
      </c>
      <c r="E671" s="120">
        <v>290669</v>
      </c>
      <c r="F671" s="121" t="s">
        <v>558</v>
      </c>
      <c r="G671" s="150" t="s">
        <v>377</v>
      </c>
      <c r="H671" s="163"/>
      <c r="I671" s="166"/>
      <c r="J671" s="166"/>
      <c r="K671" s="167"/>
      <c r="L671" s="167"/>
      <c r="M671" s="167"/>
      <c r="N671" s="167"/>
      <c r="O671" s="167"/>
      <c r="P671" s="167"/>
      <c r="Q671" s="166"/>
      <c r="R671" s="190"/>
      <c r="S671" s="166"/>
      <c r="T671" s="166"/>
      <c r="U671" s="167"/>
      <c r="V671" s="167"/>
      <c r="W671" s="167"/>
      <c r="X671" s="167"/>
      <c r="Y671" s="167"/>
      <c r="Z671" s="167"/>
      <c r="AA671" s="166"/>
      <c r="AB671" s="190"/>
      <c r="AC671" s="127">
        <f>SUM(I671,K671,M671,O671,Q671)</f>
        <v>0</v>
      </c>
      <c r="AD671" s="143" t="s">
        <v>10</v>
      </c>
      <c r="AE671" s="143" t="s">
        <v>165</v>
      </c>
      <c r="AF671" s="129"/>
      <c r="AG671" s="129"/>
      <c r="AH671" s="144"/>
      <c r="AI671" s="131">
        <f t="shared" si="91"/>
        <v>23</v>
      </c>
      <c r="AJ671" s="132" t="str">
        <f t="shared" si="92"/>
        <v>XH</v>
      </c>
      <c r="AK671" s="133"/>
      <c r="AL671" s="134" t="str">
        <f t="shared" si="86"/>
        <v>XH</v>
      </c>
      <c r="AM671" s="119">
        <v>19</v>
      </c>
      <c r="AN671" s="135">
        <f t="shared" si="87"/>
        <v>1</v>
      </c>
      <c r="AO671" s="135" t="str">
        <f t="shared" si="88"/>
        <v>111</v>
      </c>
      <c r="AP671" s="135" t="str">
        <f t="shared" si="89"/>
        <v>11</v>
      </c>
      <c r="AQ671" s="135" t="str">
        <f t="shared" si="90"/>
        <v>1</v>
      </c>
      <c r="AR671" s="179"/>
      <c r="AS671" s="137">
        <v>3</v>
      </c>
      <c r="AT671" s="149"/>
      <c r="AU671" s="149"/>
      <c r="AV671" s="21"/>
      <c r="AW671" s="21"/>
      <c r="AX671" s="21"/>
      <c r="AY671" s="21"/>
      <c r="AZ671" s="21"/>
      <c r="BA671" s="21"/>
      <c r="BB671" s="21"/>
      <c r="BC671" s="21"/>
      <c r="BD671" s="21"/>
      <c r="BE671" s="21"/>
      <c r="BF671" s="21"/>
      <c r="BG671" s="21"/>
      <c r="BH671" s="21"/>
      <c r="BI671" s="21"/>
      <c r="BJ671" s="21"/>
      <c r="BK671" s="21"/>
      <c r="BL671" s="21"/>
      <c r="BM671" s="21"/>
      <c r="BN671" s="21"/>
      <c r="BO671" s="21"/>
      <c r="BP671" s="21"/>
      <c r="BQ671" s="21"/>
      <c r="BR671" s="21"/>
      <c r="BS671" s="21"/>
      <c r="BT671" s="21"/>
      <c r="BU671" s="21"/>
      <c r="BV671" s="21"/>
      <c r="BW671" s="21"/>
      <c r="BX671" s="21"/>
    </row>
    <row r="672" spans="1:76" s="6" customFormat="1" ht="23.25" customHeight="1" x14ac:dyDescent="0.25">
      <c r="A672" s="43">
        <v>16</v>
      </c>
      <c r="B672" s="44">
        <v>30</v>
      </c>
      <c r="C672" s="50" t="s">
        <v>1701</v>
      </c>
      <c r="D672" s="119">
        <f>IF(AND(AS672=AS671,AL672=AL671),IF(AL672="TN",IF(AS671=3,IF(D671&lt;'Phan phong'!$I$9,D671+1,1),IF(D671&lt;'Phan phong'!$I$10,D671+1,1)),IF(AS671=3,IF(D671&lt;'Phan phong'!$P$9,D671+1,1),IF(D671&lt;'Phan phong'!$P$10,D671+1,1))),1)</f>
        <v>20</v>
      </c>
      <c r="E672" s="138">
        <v>290670</v>
      </c>
      <c r="F672" s="121" t="s">
        <v>384</v>
      </c>
      <c r="G672" s="122" t="s">
        <v>377</v>
      </c>
      <c r="H672" s="174">
        <v>37172</v>
      </c>
      <c r="I672" s="175"/>
      <c r="J672" s="175"/>
      <c r="K672" s="175"/>
      <c r="L672" s="175"/>
      <c r="M672" s="175"/>
      <c r="N672" s="175"/>
      <c r="O672" s="175"/>
      <c r="P672" s="175"/>
      <c r="Q672" s="176"/>
      <c r="R672" s="126"/>
      <c r="S672" s="175"/>
      <c r="T672" s="175"/>
      <c r="U672" s="175"/>
      <c r="V672" s="175"/>
      <c r="W672" s="175"/>
      <c r="X672" s="175"/>
      <c r="Y672" s="175"/>
      <c r="Z672" s="175"/>
      <c r="AA672" s="176"/>
      <c r="AB672" s="126"/>
      <c r="AC672" s="127">
        <f>SUM(I672,K672,M672,O672,Q672)</f>
        <v>0</v>
      </c>
      <c r="AD672" s="128" t="s">
        <v>6</v>
      </c>
      <c r="AE672" s="128" t="s">
        <v>272</v>
      </c>
      <c r="AF672" s="177"/>
      <c r="AG672" s="177"/>
      <c r="AH672" s="171"/>
      <c r="AI672" s="131">
        <f t="shared" si="91"/>
        <v>23</v>
      </c>
      <c r="AJ672" s="132" t="str">
        <f t="shared" si="92"/>
        <v>XH</v>
      </c>
      <c r="AK672" s="133"/>
      <c r="AL672" s="134" t="str">
        <f t="shared" si="86"/>
        <v>XH</v>
      </c>
      <c r="AM672" s="119">
        <v>851</v>
      </c>
      <c r="AN672" s="135">
        <f t="shared" si="87"/>
        <v>0</v>
      </c>
      <c r="AO672" s="135" t="str">
        <f t="shared" si="88"/>
        <v>104</v>
      </c>
      <c r="AP672" s="135" t="str">
        <f t="shared" si="89"/>
        <v>10</v>
      </c>
      <c r="AQ672" s="135" t="str">
        <f t="shared" si="90"/>
        <v>0</v>
      </c>
      <c r="AR672" s="136"/>
      <c r="AS672" s="137">
        <v>3</v>
      </c>
      <c r="AT672" s="137"/>
      <c r="AU672" s="161"/>
      <c r="AV672" s="18"/>
      <c r="AW672" s="18"/>
      <c r="AX672" s="18"/>
      <c r="AY672" s="18"/>
      <c r="AZ672" s="18"/>
      <c r="BA672" s="18"/>
      <c r="BB672" s="18"/>
      <c r="BC672" s="18"/>
      <c r="BD672" s="18"/>
      <c r="BE672" s="18"/>
      <c r="BF672" s="18"/>
      <c r="BG672" s="18"/>
      <c r="BH672" s="18"/>
      <c r="BI672" s="18"/>
      <c r="BJ672" s="18"/>
      <c r="BK672" s="18"/>
      <c r="BL672" s="18"/>
      <c r="BM672" s="18"/>
      <c r="BN672" s="18"/>
      <c r="BO672" s="18"/>
      <c r="BP672" s="18"/>
      <c r="BQ672" s="18"/>
      <c r="BR672" s="18"/>
      <c r="BS672" s="18"/>
      <c r="BT672" s="18"/>
      <c r="BU672" s="18"/>
      <c r="BV672" s="18"/>
      <c r="BW672" s="18"/>
      <c r="BX672" s="18"/>
    </row>
    <row r="673" spans="1:76" s="6" customFormat="1" ht="23.25" customHeight="1" x14ac:dyDescent="0.25">
      <c r="A673" s="43">
        <v>39</v>
      </c>
      <c r="B673" s="44">
        <v>39</v>
      </c>
      <c r="C673" s="50" t="s">
        <v>1860</v>
      </c>
      <c r="D673" s="119">
        <f>IF(AND(AS673=AS672,AL673=AL672),IF(AL673="TN",IF(AS672=3,IF(D672&lt;'Phan phong'!$I$9,D672+1,1),IF(D672&lt;'Phan phong'!$I$10,D672+1,1)),IF(AS672=3,IF(D672&lt;'Phan phong'!$P$9,D672+1,1),IF(D672&lt;'Phan phong'!$P$10,D672+1,1))),1)</f>
        <v>21</v>
      </c>
      <c r="E673" s="120">
        <v>290671</v>
      </c>
      <c r="F673" s="121" t="s">
        <v>630</v>
      </c>
      <c r="G673" s="122" t="s">
        <v>377</v>
      </c>
      <c r="H673" s="123">
        <v>37144</v>
      </c>
      <c r="I673" s="124"/>
      <c r="J673" s="124"/>
      <c r="K673" s="124"/>
      <c r="L673" s="124"/>
      <c r="M673" s="124"/>
      <c r="N673" s="124"/>
      <c r="O673" s="124"/>
      <c r="P673" s="124"/>
      <c r="Q673" s="125"/>
      <c r="R673" s="126"/>
      <c r="S673" s="124"/>
      <c r="T673" s="124"/>
      <c r="U673" s="124"/>
      <c r="V673" s="124"/>
      <c r="W673" s="124"/>
      <c r="X673" s="124"/>
      <c r="Y673" s="124"/>
      <c r="Z673" s="124"/>
      <c r="AA673" s="125"/>
      <c r="AB673" s="126"/>
      <c r="AC673" s="127">
        <f>SUM(I673,K673,M673,O673)</f>
        <v>0</v>
      </c>
      <c r="AD673" s="128" t="s">
        <v>8</v>
      </c>
      <c r="AE673" s="128" t="s">
        <v>272</v>
      </c>
      <c r="AF673" s="129"/>
      <c r="AG673" s="129"/>
      <c r="AH673" s="130"/>
      <c r="AI673" s="131">
        <f t="shared" si="91"/>
        <v>23</v>
      </c>
      <c r="AJ673" s="132" t="str">
        <f t="shared" si="92"/>
        <v>XH</v>
      </c>
      <c r="AK673" s="133"/>
      <c r="AL673" s="134" t="str">
        <f t="shared" si="86"/>
        <v>XH</v>
      </c>
      <c r="AM673" s="119">
        <v>1014</v>
      </c>
      <c r="AN673" s="135">
        <f t="shared" si="87"/>
        <v>0</v>
      </c>
      <c r="AO673" s="135" t="str">
        <f t="shared" si="88"/>
        <v>107</v>
      </c>
      <c r="AP673" s="135" t="str">
        <f t="shared" si="89"/>
        <v>10</v>
      </c>
      <c r="AQ673" s="135" t="str">
        <f t="shared" si="90"/>
        <v>0</v>
      </c>
      <c r="AR673" s="136"/>
      <c r="AS673" s="137">
        <v>3</v>
      </c>
      <c r="AT673" s="137"/>
      <c r="AU673" s="161"/>
      <c r="AV673" s="18"/>
      <c r="AW673" s="18"/>
      <c r="AX673" s="18"/>
      <c r="AY673" s="18"/>
      <c r="AZ673" s="18"/>
      <c r="BA673" s="18"/>
      <c r="BB673" s="18"/>
      <c r="BC673" s="18"/>
      <c r="BD673" s="18"/>
      <c r="BE673" s="18"/>
      <c r="BF673" s="18"/>
      <c r="BG673" s="18"/>
      <c r="BH673" s="18"/>
      <c r="BI673" s="18"/>
      <c r="BJ673" s="18"/>
      <c r="BK673" s="18"/>
      <c r="BL673" s="18"/>
      <c r="BM673" s="18"/>
      <c r="BN673" s="18"/>
      <c r="BO673" s="18"/>
      <c r="BP673" s="18"/>
      <c r="BQ673" s="18"/>
      <c r="BR673" s="18"/>
      <c r="BS673" s="18"/>
      <c r="BT673" s="18"/>
      <c r="BU673" s="18"/>
      <c r="BV673" s="18"/>
      <c r="BW673" s="18"/>
      <c r="BX673" s="18"/>
    </row>
    <row r="674" spans="1:76" ht="23.25" customHeight="1" x14ac:dyDescent="0.2">
      <c r="A674" s="43">
        <v>11</v>
      </c>
      <c r="B674" s="43">
        <v>11</v>
      </c>
      <c r="C674" s="15" t="s">
        <v>1132</v>
      </c>
      <c r="D674" s="119">
        <f>IF(AND(AS674=AS673,AL674=AL673),IF(AL674="TN",IF(AS673=3,IF(D673&lt;'Phan phong'!$I$9,D673+1,1),IF(D673&lt;'Phan phong'!$I$10,D673+1,1)),IF(AS673=3,IF(D673&lt;'Phan phong'!$P$9,D673+1,1),IF(D673&lt;'Phan phong'!$P$10,D673+1,1))),1)</f>
        <v>22</v>
      </c>
      <c r="E674" s="138">
        <v>290672</v>
      </c>
      <c r="F674" s="121" t="s">
        <v>572</v>
      </c>
      <c r="G674" s="150" t="s">
        <v>396</v>
      </c>
      <c r="H674" s="163" t="s">
        <v>745</v>
      </c>
      <c r="I674" s="142"/>
      <c r="J674" s="142"/>
      <c r="K674" s="124"/>
      <c r="L674" s="124"/>
      <c r="M674" s="124"/>
      <c r="N674" s="124"/>
      <c r="O674" s="124"/>
      <c r="P674" s="124"/>
      <c r="Q674" s="142"/>
      <c r="R674" s="126"/>
      <c r="S674" s="142"/>
      <c r="T674" s="142"/>
      <c r="U674" s="124"/>
      <c r="V674" s="124"/>
      <c r="W674" s="124"/>
      <c r="X674" s="124"/>
      <c r="Y674" s="124"/>
      <c r="Z674" s="124"/>
      <c r="AA674" s="142"/>
      <c r="AB674" s="126"/>
      <c r="AC674" s="127">
        <f>SUM(I674,K674,M674,O674,Q674)</f>
        <v>0</v>
      </c>
      <c r="AD674" s="143" t="s">
        <v>17</v>
      </c>
      <c r="AE674" s="143" t="s">
        <v>273</v>
      </c>
      <c r="AF674" s="129"/>
      <c r="AG674" s="129"/>
      <c r="AH674" s="144"/>
      <c r="AI674" s="131">
        <f t="shared" si="91"/>
        <v>23</v>
      </c>
      <c r="AJ674" s="132" t="str">
        <f t="shared" si="92"/>
        <v>XH</v>
      </c>
      <c r="AK674" s="133"/>
      <c r="AL674" s="134" t="str">
        <f t="shared" si="86"/>
        <v>XH</v>
      </c>
      <c r="AM674" s="119">
        <v>307</v>
      </c>
      <c r="AN674" s="135">
        <f t="shared" si="87"/>
        <v>1</v>
      </c>
      <c r="AO674" s="135" t="str">
        <f t="shared" si="88"/>
        <v>118</v>
      </c>
      <c r="AP674" s="135" t="str">
        <f t="shared" si="89"/>
        <v>11</v>
      </c>
      <c r="AQ674" s="135" t="str">
        <f t="shared" si="90"/>
        <v>1</v>
      </c>
      <c r="AR674" s="146"/>
      <c r="AS674" s="137">
        <v>3</v>
      </c>
      <c r="AT674" s="145"/>
      <c r="AU674" s="145"/>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row>
    <row r="675" spans="1:76" ht="23.25" customHeight="1" x14ac:dyDescent="0.25">
      <c r="A675" s="42">
        <v>38</v>
      </c>
      <c r="B675" s="43">
        <v>44</v>
      </c>
      <c r="C675" s="50" t="s">
        <v>1660</v>
      </c>
      <c r="D675" s="119">
        <f>IF(AND(AS675=AS674,AL675=AL674),IF(AL675="TN",IF(AS674=3,IF(D674&lt;'Phan phong'!$I$9,D674+1,1),IF(D674&lt;'Phan phong'!$I$10,D674+1,1)),IF(AS674=3,IF(D674&lt;'Phan phong'!$P$9,D674+1,1),IF(D674&lt;'Phan phong'!$P$10,D674+1,1))),1)</f>
        <v>23</v>
      </c>
      <c r="E675" s="120">
        <v>290673</v>
      </c>
      <c r="F675" s="121" t="s">
        <v>1998</v>
      </c>
      <c r="G675" s="150" t="s">
        <v>396</v>
      </c>
      <c r="H675" s="151" t="s">
        <v>257</v>
      </c>
      <c r="I675" s="142"/>
      <c r="J675" s="142"/>
      <c r="K675" s="124"/>
      <c r="L675" s="124"/>
      <c r="M675" s="124"/>
      <c r="N675" s="124"/>
      <c r="O675" s="124"/>
      <c r="P675" s="124"/>
      <c r="Q675" s="142"/>
      <c r="R675" s="172"/>
      <c r="S675" s="142"/>
      <c r="T675" s="142"/>
      <c r="U675" s="124"/>
      <c r="V675" s="124"/>
      <c r="W675" s="124"/>
      <c r="X675" s="124"/>
      <c r="Y675" s="124"/>
      <c r="Z675" s="124"/>
      <c r="AA675" s="142"/>
      <c r="AB675" s="172"/>
      <c r="AC675" s="127">
        <f>SUM(I675,K675,M675,O675)</f>
        <v>0</v>
      </c>
      <c r="AD675" s="128" t="s">
        <v>4</v>
      </c>
      <c r="AE675" s="128" t="s">
        <v>272</v>
      </c>
      <c r="AF675" s="129"/>
      <c r="AG675" s="129"/>
      <c r="AH675" s="153" t="s">
        <v>1503</v>
      </c>
      <c r="AI675" s="131">
        <f t="shared" si="91"/>
        <v>23</v>
      </c>
      <c r="AJ675" s="132" t="str">
        <f t="shared" si="92"/>
        <v>XH</v>
      </c>
      <c r="AK675" s="154"/>
      <c r="AL675" s="134" t="str">
        <f t="shared" si="86"/>
        <v>XH</v>
      </c>
      <c r="AM675" s="119">
        <v>810</v>
      </c>
      <c r="AN675" s="135">
        <f t="shared" si="87"/>
        <v>0</v>
      </c>
      <c r="AO675" s="135" t="str">
        <f t="shared" si="88"/>
        <v>103</v>
      </c>
      <c r="AP675" s="135" t="str">
        <f t="shared" si="89"/>
        <v>10</v>
      </c>
      <c r="AQ675" s="135" t="str">
        <f t="shared" si="90"/>
        <v>0</v>
      </c>
      <c r="AR675" s="155"/>
      <c r="AS675" s="137">
        <v>3</v>
      </c>
      <c r="AT675" s="156"/>
      <c r="AU675" s="145"/>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row>
    <row r="676" spans="1:76" ht="23.25" customHeight="1" x14ac:dyDescent="0.25">
      <c r="A676" s="43">
        <v>39</v>
      </c>
      <c r="B676" s="43">
        <v>39</v>
      </c>
      <c r="C676" s="15" t="s">
        <v>1176</v>
      </c>
      <c r="D676" s="119">
        <f>IF(AND(AS676=AS675,AL676=AL675),IF(AL676="TN",IF(AS675=3,IF(D675&lt;'Phan phong'!$I$9,D675+1,1),IF(D675&lt;'Phan phong'!$I$10,D675+1,1)),IF(AS675=3,IF(D675&lt;'Phan phong'!$P$9,D675+1,1),IF(D675&lt;'Phan phong'!$P$10,D675+1,1))),1)</f>
        <v>24</v>
      </c>
      <c r="E676" s="138">
        <v>290674</v>
      </c>
      <c r="F676" s="121" t="s">
        <v>482</v>
      </c>
      <c r="G676" s="150" t="s">
        <v>396</v>
      </c>
      <c r="H676" s="163" t="s">
        <v>864</v>
      </c>
      <c r="I676" s="142"/>
      <c r="J676" s="142"/>
      <c r="K676" s="124"/>
      <c r="L676" s="124"/>
      <c r="M676" s="124"/>
      <c r="N676" s="124"/>
      <c r="O676" s="124"/>
      <c r="P676" s="124"/>
      <c r="Q676" s="142"/>
      <c r="R676" s="126"/>
      <c r="S676" s="142"/>
      <c r="T676" s="142"/>
      <c r="U676" s="124"/>
      <c r="V676" s="124"/>
      <c r="W676" s="124"/>
      <c r="X676" s="124"/>
      <c r="Y676" s="124"/>
      <c r="Z676" s="124"/>
      <c r="AA676" s="142"/>
      <c r="AB676" s="126"/>
      <c r="AC676" s="127">
        <f>SUM(I676,K676,M676,O676,Q676)</f>
        <v>0</v>
      </c>
      <c r="AD676" s="143" t="s">
        <v>1281</v>
      </c>
      <c r="AE676" s="143" t="s">
        <v>167</v>
      </c>
      <c r="AF676" s="129"/>
      <c r="AG676" s="129"/>
      <c r="AH676" s="164"/>
      <c r="AI676" s="131">
        <f t="shared" si="91"/>
        <v>23</v>
      </c>
      <c r="AJ676" s="132" t="str">
        <f t="shared" si="92"/>
        <v>XH</v>
      </c>
      <c r="AK676" s="133"/>
      <c r="AL676" s="134" t="str">
        <f t="shared" si="86"/>
        <v>XH</v>
      </c>
      <c r="AM676" s="119">
        <v>357</v>
      </c>
      <c r="AN676" s="135">
        <f t="shared" si="87"/>
        <v>1</v>
      </c>
      <c r="AO676" s="135" t="str">
        <f t="shared" si="88"/>
        <v>119</v>
      </c>
      <c r="AP676" s="135" t="str">
        <f t="shared" si="89"/>
        <v>11</v>
      </c>
      <c r="AQ676" s="135" t="str">
        <f t="shared" si="90"/>
        <v>1</v>
      </c>
      <c r="AR676" s="136"/>
      <c r="AS676" s="137">
        <v>3</v>
      </c>
      <c r="AT676" s="137"/>
      <c r="AU676" s="161"/>
    </row>
    <row r="677" spans="1:76" ht="23.25" customHeight="1" x14ac:dyDescent="0.2">
      <c r="A677" s="44">
        <v>16</v>
      </c>
      <c r="B677" s="44">
        <v>40</v>
      </c>
      <c r="C677" s="50" t="s">
        <v>1834</v>
      </c>
      <c r="D677" s="119">
        <f>IF(AND(AS677=AS676,AL677=AL676),IF(AL677="TN",IF(AS676=3,IF(D676&lt;'Phan phong'!$I$9,D676+1,1),IF(D676&lt;'Phan phong'!$I$10,D676+1,1)),IF(AS676=3,IF(D676&lt;'Phan phong'!$P$9,D676+1,1),IF(D676&lt;'Phan phong'!$P$10,D676+1,1))),1)</f>
        <v>25</v>
      </c>
      <c r="E677" s="120">
        <v>290675</v>
      </c>
      <c r="F677" s="121" t="s">
        <v>1408</v>
      </c>
      <c r="G677" s="122" t="s">
        <v>396</v>
      </c>
      <c r="H677" s="123">
        <v>37176</v>
      </c>
      <c r="I677" s="124"/>
      <c r="J677" s="124"/>
      <c r="K677" s="124"/>
      <c r="L677" s="124"/>
      <c r="M677" s="124"/>
      <c r="N677" s="124"/>
      <c r="O677" s="124"/>
      <c r="P677" s="124"/>
      <c r="Q677" s="125"/>
      <c r="R677" s="126"/>
      <c r="S677" s="124"/>
      <c r="T677" s="124"/>
      <c r="U677" s="124"/>
      <c r="V677" s="124"/>
      <c r="W677" s="124"/>
      <c r="X677" s="124"/>
      <c r="Y677" s="124"/>
      <c r="Z677" s="124"/>
      <c r="AA677" s="125"/>
      <c r="AB677" s="126"/>
      <c r="AC677" s="127">
        <f>SUM(I677,K677,M677,O677)</f>
        <v>0</v>
      </c>
      <c r="AD677" s="128" t="s">
        <v>8</v>
      </c>
      <c r="AE677" s="128" t="s">
        <v>272</v>
      </c>
      <c r="AF677" s="129"/>
      <c r="AG677" s="129"/>
      <c r="AH677" s="130"/>
      <c r="AI677" s="131">
        <f t="shared" si="91"/>
        <v>23</v>
      </c>
      <c r="AJ677" s="132" t="str">
        <f t="shared" si="92"/>
        <v>XH</v>
      </c>
      <c r="AK677" s="133"/>
      <c r="AL677" s="134" t="str">
        <f t="shared" si="86"/>
        <v>XH</v>
      </c>
      <c r="AM677" s="119">
        <v>988</v>
      </c>
      <c r="AN677" s="135">
        <f t="shared" si="87"/>
        <v>0</v>
      </c>
      <c r="AO677" s="135" t="str">
        <f t="shared" si="88"/>
        <v>107</v>
      </c>
      <c r="AP677" s="135" t="str">
        <f t="shared" si="89"/>
        <v>10</v>
      </c>
      <c r="AQ677" s="135" t="str">
        <f t="shared" si="90"/>
        <v>0</v>
      </c>
      <c r="AR677" s="146"/>
      <c r="AS677" s="137">
        <v>3</v>
      </c>
      <c r="AT677" s="137"/>
      <c r="AU677" s="161"/>
    </row>
    <row r="678" spans="1:76" ht="23.25" customHeight="1" x14ac:dyDescent="0.25">
      <c r="A678" s="43">
        <v>13</v>
      </c>
      <c r="B678" s="43">
        <v>13</v>
      </c>
      <c r="C678" s="15" t="s">
        <v>1196</v>
      </c>
      <c r="D678" s="119">
        <f>IF(AND(AS678=AS677,AL678=AL677),IF(AL678="TN",IF(AS677=3,IF(D677&lt;'Phan phong'!$I$9,D677+1,1),IF(D677&lt;'Phan phong'!$I$10,D677+1,1)),IF(AS677=3,IF(D677&lt;'Phan phong'!$P$9,D677+1,1),IF(D677&lt;'Phan phong'!$P$10,D677+1,1))),1)</f>
        <v>26</v>
      </c>
      <c r="E678" s="138">
        <v>290676</v>
      </c>
      <c r="F678" s="121" t="s">
        <v>436</v>
      </c>
      <c r="G678" s="150" t="s">
        <v>396</v>
      </c>
      <c r="H678" s="163" t="s">
        <v>693</v>
      </c>
      <c r="I678" s="142"/>
      <c r="J678" s="142"/>
      <c r="K678" s="124"/>
      <c r="L678" s="124"/>
      <c r="M678" s="124"/>
      <c r="N678" s="124"/>
      <c r="O678" s="124"/>
      <c r="P678" s="124"/>
      <c r="Q678" s="142"/>
      <c r="R678" s="152"/>
      <c r="S678" s="142"/>
      <c r="T678" s="142"/>
      <c r="U678" s="124"/>
      <c r="V678" s="124"/>
      <c r="W678" s="124"/>
      <c r="X678" s="124"/>
      <c r="Y678" s="124"/>
      <c r="Z678" s="124"/>
      <c r="AA678" s="142"/>
      <c r="AB678" s="152"/>
      <c r="AC678" s="127">
        <f t="shared" ref="AC678:AC688" si="94">SUM(I678,K678,M678,O678,Q678)</f>
        <v>0</v>
      </c>
      <c r="AD678" s="143" t="s">
        <v>17</v>
      </c>
      <c r="AE678" s="143" t="s">
        <v>273</v>
      </c>
      <c r="AF678" s="129"/>
      <c r="AG678" s="129"/>
      <c r="AH678" s="144"/>
      <c r="AI678" s="131">
        <f t="shared" si="91"/>
        <v>23</v>
      </c>
      <c r="AJ678" s="132" t="str">
        <f t="shared" si="92"/>
        <v>XH</v>
      </c>
      <c r="AK678" s="154"/>
      <c r="AL678" s="134" t="str">
        <f t="shared" si="86"/>
        <v>XH</v>
      </c>
      <c r="AM678" s="119">
        <v>308</v>
      </c>
      <c r="AN678" s="135">
        <f t="shared" si="87"/>
        <v>1</v>
      </c>
      <c r="AO678" s="135" t="str">
        <f t="shared" si="88"/>
        <v>118</v>
      </c>
      <c r="AP678" s="135" t="str">
        <f t="shared" si="89"/>
        <v>11</v>
      </c>
      <c r="AQ678" s="135" t="str">
        <f t="shared" si="90"/>
        <v>1</v>
      </c>
      <c r="AR678" s="155"/>
      <c r="AS678" s="137">
        <v>3</v>
      </c>
      <c r="AT678" s="156"/>
      <c r="AU678" s="145"/>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row>
    <row r="679" spans="1:76" ht="23.25" customHeight="1" x14ac:dyDescent="0.25">
      <c r="A679" s="43">
        <v>26</v>
      </c>
      <c r="B679" s="43">
        <v>26</v>
      </c>
      <c r="C679" s="15" t="s">
        <v>1134</v>
      </c>
      <c r="D679" s="119">
        <f>IF(AND(AS679=AS678,AL679=AL678),IF(AL679="TN",IF(AS678=3,IF(D678&lt;'Phan phong'!$I$9,D678+1,1),IF(D678&lt;'Phan phong'!$I$10,D678+1,1)),IF(AS678=3,IF(D678&lt;'Phan phong'!$P$9,D678+1,1),IF(D678&lt;'Phan phong'!$P$10,D678+1,1))),1)</f>
        <v>27</v>
      </c>
      <c r="E679" s="120">
        <v>290677</v>
      </c>
      <c r="F679" s="121" t="s">
        <v>436</v>
      </c>
      <c r="G679" s="150" t="s">
        <v>396</v>
      </c>
      <c r="H679" s="163" t="s">
        <v>720</v>
      </c>
      <c r="I679" s="142"/>
      <c r="J679" s="142"/>
      <c r="K679" s="124"/>
      <c r="L679" s="124"/>
      <c r="M679" s="124"/>
      <c r="N679" s="124"/>
      <c r="O679" s="124"/>
      <c r="P679" s="124"/>
      <c r="Q679" s="142"/>
      <c r="R679" s="126"/>
      <c r="S679" s="142"/>
      <c r="T679" s="142"/>
      <c r="U679" s="124"/>
      <c r="V679" s="124"/>
      <c r="W679" s="124"/>
      <c r="X679" s="124"/>
      <c r="Y679" s="124"/>
      <c r="Z679" s="124"/>
      <c r="AA679" s="142"/>
      <c r="AB679" s="126"/>
      <c r="AC679" s="127">
        <f t="shared" si="94"/>
        <v>0</v>
      </c>
      <c r="AD679" s="143" t="s">
        <v>17</v>
      </c>
      <c r="AE679" s="143" t="s">
        <v>273</v>
      </c>
      <c r="AF679" s="129"/>
      <c r="AG679" s="129"/>
      <c r="AH679" s="144"/>
      <c r="AI679" s="131">
        <f t="shared" si="91"/>
        <v>23</v>
      </c>
      <c r="AJ679" s="132" t="str">
        <f t="shared" si="92"/>
        <v>XH</v>
      </c>
      <c r="AK679" s="133"/>
      <c r="AL679" s="134" t="str">
        <f t="shared" si="86"/>
        <v>XH</v>
      </c>
      <c r="AM679" s="119">
        <v>311</v>
      </c>
      <c r="AN679" s="135">
        <f t="shared" si="87"/>
        <v>1</v>
      </c>
      <c r="AO679" s="135" t="str">
        <f t="shared" si="88"/>
        <v>118</v>
      </c>
      <c r="AP679" s="135" t="str">
        <f t="shared" si="89"/>
        <v>11</v>
      </c>
      <c r="AQ679" s="135" t="str">
        <f t="shared" si="90"/>
        <v>1</v>
      </c>
      <c r="AR679" s="136"/>
      <c r="AS679" s="137">
        <v>3</v>
      </c>
      <c r="AT679" s="145"/>
      <c r="AU679" s="137"/>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row>
    <row r="680" spans="1:76" ht="23.25" customHeight="1" x14ac:dyDescent="0.2">
      <c r="A680" s="43">
        <v>34</v>
      </c>
      <c r="B680" s="43">
        <v>34</v>
      </c>
      <c r="C680" s="15" t="s">
        <v>1269</v>
      </c>
      <c r="D680" s="119">
        <f>IF(AND(AS680=AS679,AL680=AL679),IF(AL680="TN",IF(AS679=3,IF(D679&lt;'Phan phong'!$I$9,D679+1,1),IF(D679&lt;'Phan phong'!$I$10,D679+1,1)),IF(AS679=3,IF(D679&lt;'Phan phong'!$P$9,D679+1,1),IF(D679&lt;'Phan phong'!$P$10,D679+1,1))),1)</f>
        <v>28</v>
      </c>
      <c r="E680" s="138">
        <v>290678</v>
      </c>
      <c r="F680" s="121" t="s">
        <v>419</v>
      </c>
      <c r="G680" s="150" t="s">
        <v>396</v>
      </c>
      <c r="H680" s="163" t="s">
        <v>734</v>
      </c>
      <c r="I680" s="142"/>
      <c r="J680" s="142"/>
      <c r="K680" s="124"/>
      <c r="L680" s="124"/>
      <c r="M680" s="124"/>
      <c r="N680" s="124"/>
      <c r="O680" s="124"/>
      <c r="P680" s="124"/>
      <c r="Q680" s="142"/>
      <c r="R680" s="126"/>
      <c r="S680" s="142"/>
      <c r="T680" s="142"/>
      <c r="U680" s="124"/>
      <c r="V680" s="124"/>
      <c r="W680" s="124"/>
      <c r="X680" s="124"/>
      <c r="Y680" s="124"/>
      <c r="Z680" s="124"/>
      <c r="AA680" s="142"/>
      <c r="AB680" s="126"/>
      <c r="AC680" s="127">
        <f t="shared" si="94"/>
        <v>0</v>
      </c>
      <c r="AD680" s="143" t="s">
        <v>17</v>
      </c>
      <c r="AE680" s="143" t="s">
        <v>273</v>
      </c>
      <c r="AF680" s="129"/>
      <c r="AG680" s="129"/>
      <c r="AH680" s="164"/>
      <c r="AI680" s="131">
        <f t="shared" si="91"/>
        <v>23</v>
      </c>
      <c r="AJ680" s="132" t="str">
        <f t="shared" si="92"/>
        <v>XH</v>
      </c>
      <c r="AK680" s="133"/>
      <c r="AL680" s="134" t="str">
        <f t="shared" si="86"/>
        <v>XH</v>
      </c>
      <c r="AM680" s="119">
        <v>312</v>
      </c>
      <c r="AN680" s="135">
        <f t="shared" si="87"/>
        <v>1</v>
      </c>
      <c r="AO680" s="135" t="str">
        <f t="shared" si="88"/>
        <v>118</v>
      </c>
      <c r="AP680" s="135" t="str">
        <f t="shared" si="89"/>
        <v>11</v>
      </c>
      <c r="AQ680" s="135" t="str">
        <f t="shared" si="90"/>
        <v>1</v>
      </c>
      <c r="AR680" s="146"/>
      <c r="AS680" s="137">
        <v>3</v>
      </c>
      <c r="AT680" s="145"/>
      <c r="AU680" s="162"/>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row>
    <row r="681" spans="1:76" ht="23.25" customHeight="1" x14ac:dyDescent="0.2">
      <c r="A681" s="43">
        <v>17</v>
      </c>
      <c r="B681" s="43">
        <v>7</v>
      </c>
      <c r="C681" s="15" t="s">
        <v>1274</v>
      </c>
      <c r="D681" s="119">
        <f>IF(AND(AS681=AS680,AL681=AL680),IF(AL681="TN",IF(AS680=3,IF(D680&lt;'Phan phong'!$I$9,D680+1,1),IF(D680&lt;'Phan phong'!$I$10,D680+1,1)),IF(AS680=3,IF(D680&lt;'Phan phong'!$P$9,D680+1,1),IF(D680&lt;'Phan phong'!$P$10,D680+1,1))),1)</f>
        <v>29</v>
      </c>
      <c r="E681" s="120">
        <v>290679</v>
      </c>
      <c r="F681" s="121" t="s">
        <v>346</v>
      </c>
      <c r="G681" s="150" t="s">
        <v>396</v>
      </c>
      <c r="H681" s="163" t="s">
        <v>674</v>
      </c>
      <c r="I681" s="142"/>
      <c r="J681" s="142"/>
      <c r="K681" s="124"/>
      <c r="L681" s="124"/>
      <c r="M681" s="124"/>
      <c r="N681" s="124"/>
      <c r="O681" s="124"/>
      <c r="P681" s="124"/>
      <c r="Q681" s="142"/>
      <c r="R681" s="126"/>
      <c r="S681" s="142"/>
      <c r="T681" s="142"/>
      <c r="U681" s="124"/>
      <c r="V681" s="124"/>
      <c r="W681" s="124"/>
      <c r="X681" s="124"/>
      <c r="Y681" s="124"/>
      <c r="Z681" s="124"/>
      <c r="AA681" s="142"/>
      <c r="AB681" s="126"/>
      <c r="AC681" s="127">
        <f t="shared" si="94"/>
        <v>0</v>
      </c>
      <c r="AD681" s="143" t="s">
        <v>12</v>
      </c>
      <c r="AE681" s="143" t="s">
        <v>168</v>
      </c>
      <c r="AF681" s="129"/>
      <c r="AG681" s="129"/>
      <c r="AH681" s="164"/>
      <c r="AI681" s="131">
        <f t="shared" si="91"/>
        <v>23</v>
      </c>
      <c r="AJ681" s="132" t="str">
        <f t="shared" si="92"/>
        <v>XH</v>
      </c>
      <c r="AK681" s="133"/>
      <c r="AL681" s="134" t="str">
        <f t="shared" si="86"/>
        <v>XH</v>
      </c>
      <c r="AM681" s="119">
        <v>187</v>
      </c>
      <c r="AN681" s="135">
        <f t="shared" si="87"/>
        <v>1</v>
      </c>
      <c r="AO681" s="135" t="str">
        <f t="shared" si="88"/>
        <v>115</v>
      </c>
      <c r="AP681" s="135" t="str">
        <f t="shared" si="89"/>
        <v>11</v>
      </c>
      <c r="AQ681" s="135" t="str">
        <f t="shared" si="90"/>
        <v>1</v>
      </c>
      <c r="AR681" s="146"/>
      <c r="AS681" s="137">
        <v>3</v>
      </c>
      <c r="AT681" s="145"/>
      <c r="AU681" s="162"/>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row>
    <row r="682" spans="1:76" ht="23.25" customHeight="1" x14ac:dyDescent="0.25">
      <c r="A682" s="43">
        <v>19</v>
      </c>
      <c r="B682" s="43">
        <v>19</v>
      </c>
      <c r="C682" s="15" t="s">
        <v>1161</v>
      </c>
      <c r="D682" s="119">
        <f>IF(AND(AS682=AS681,AL682=AL681),IF(AL682="TN",IF(AS681=3,IF(D681&lt;'Phan phong'!$I$9,D681+1,1),IF(D681&lt;'Phan phong'!$I$10,D681+1,1)),IF(AS681=3,IF(D681&lt;'Phan phong'!$P$9,D681+1,1),IF(D681&lt;'Phan phong'!$P$10,D681+1,1))),1)</f>
        <v>1</v>
      </c>
      <c r="E682" s="138">
        <v>290680</v>
      </c>
      <c r="F682" s="121" t="s">
        <v>541</v>
      </c>
      <c r="G682" s="150" t="s">
        <v>396</v>
      </c>
      <c r="H682" s="163" t="s">
        <v>856</v>
      </c>
      <c r="I682" s="142"/>
      <c r="J682" s="142"/>
      <c r="K682" s="124"/>
      <c r="L682" s="124"/>
      <c r="M682" s="124"/>
      <c r="N682" s="124"/>
      <c r="O682" s="124"/>
      <c r="P682" s="124"/>
      <c r="Q682" s="142"/>
      <c r="R682" s="126"/>
      <c r="S682" s="142"/>
      <c r="T682" s="142"/>
      <c r="U682" s="124"/>
      <c r="V682" s="124"/>
      <c r="W682" s="124"/>
      <c r="X682" s="124"/>
      <c r="Y682" s="124"/>
      <c r="Z682" s="124"/>
      <c r="AA682" s="142"/>
      <c r="AB682" s="126"/>
      <c r="AC682" s="127">
        <f t="shared" si="94"/>
        <v>0</v>
      </c>
      <c r="AD682" s="143" t="s">
        <v>17</v>
      </c>
      <c r="AE682" s="143" t="s">
        <v>273</v>
      </c>
      <c r="AF682" s="129"/>
      <c r="AG682" s="129"/>
      <c r="AH682" s="164"/>
      <c r="AI682" s="131">
        <f t="shared" si="91"/>
        <v>24</v>
      </c>
      <c r="AJ682" s="132" t="str">
        <f t="shared" si="92"/>
        <v>XH</v>
      </c>
      <c r="AK682" s="133"/>
      <c r="AL682" s="134" t="str">
        <f t="shared" si="86"/>
        <v>XH</v>
      </c>
      <c r="AM682" s="119">
        <v>309</v>
      </c>
      <c r="AN682" s="135">
        <f t="shared" si="87"/>
        <v>1</v>
      </c>
      <c r="AO682" s="135" t="str">
        <f t="shared" si="88"/>
        <v>118</v>
      </c>
      <c r="AP682" s="135" t="str">
        <f t="shared" si="89"/>
        <v>11</v>
      </c>
      <c r="AQ682" s="135" t="str">
        <f t="shared" si="90"/>
        <v>1</v>
      </c>
      <c r="AR682" s="136"/>
      <c r="AS682" s="137">
        <v>3</v>
      </c>
      <c r="AT682" s="162"/>
      <c r="AU682" s="161"/>
    </row>
    <row r="683" spans="1:76" ht="23.25" customHeight="1" x14ac:dyDescent="0.25">
      <c r="A683" s="43">
        <v>15</v>
      </c>
      <c r="B683" s="44">
        <v>4</v>
      </c>
      <c r="C683" s="50" t="s">
        <v>1706</v>
      </c>
      <c r="D683" s="119">
        <f>IF(AND(AS683=AS682,AL683=AL682),IF(AL683="TN",IF(AS682=3,IF(D682&lt;'Phan phong'!$I$9,D682+1,1),IF(D682&lt;'Phan phong'!$I$10,D682+1,1)),IF(AS682=3,IF(D682&lt;'Phan phong'!$P$9,D682+1,1),IF(D682&lt;'Phan phong'!$P$10,D682+1,1))),1)</f>
        <v>2</v>
      </c>
      <c r="E683" s="120">
        <v>290681</v>
      </c>
      <c r="F683" s="121" t="s">
        <v>412</v>
      </c>
      <c r="G683" s="122" t="s">
        <v>396</v>
      </c>
      <c r="H683" s="123">
        <v>36942</v>
      </c>
      <c r="I683" s="124"/>
      <c r="J683" s="124"/>
      <c r="K683" s="124"/>
      <c r="L683" s="124"/>
      <c r="M683" s="124"/>
      <c r="N683" s="124"/>
      <c r="O683" s="124"/>
      <c r="P683" s="124"/>
      <c r="Q683" s="125"/>
      <c r="R683" s="126"/>
      <c r="S683" s="124"/>
      <c r="T683" s="124"/>
      <c r="U683" s="124"/>
      <c r="V683" s="124"/>
      <c r="W683" s="124"/>
      <c r="X683" s="124"/>
      <c r="Y683" s="124"/>
      <c r="Z683" s="124"/>
      <c r="AA683" s="125"/>
      <c r="AB683" s="126"/>
      <c r="AC683" s="127">
        <f t="shared" si="94"/>
        <v>0</v>
      </c>
      <c r="AD683" s="128" t="s">
        <v>6</v>
      </c>
      <c r="AE683" s="128" t="s">
        <v>272</v>
      </c>
      <c r="AF683" s="177"/>
      <c r="AG683" s="177"/>
      <c r="AH683" s="171"/>
      <c r="AI683" s="131">
        <f t="shared" si="91"/>
        <v>24</v>
      </c>
      <c r="AJ683" s="132" t="str">
        <f t="shared" si="92"/>
        <v>XH</v>
      </c>
      <c r="AK683" s="133"/>
      <c r="AL683" s="134" t="str">
        <f t="shared" si="86"/>
        <v>XH</v>
      </c>
      <c r="AM683" s="119">
        <v>856</v>
      </c>
      <c r="AN683" s="135">
        <f t="shared" si="87"/>
        <v>0</v>
      </c>
      <c r="AO683" s="135" t="str">
        <f t="shared" si="88"/>
        <v>104</v>
      </c>
      <c r="AP683" s="135" t="str">
        <f t="shared" si="89"/>
        <v>10</v>
      </c>
      <c r="AQ683" s="135" t="str">
        <f t="shared" si="90"/>
        <v>0</v>
      </c>
      <c r="AR683" s="136"/>
      <c r="AS683" s="137">
        <v>3</v>
      </c>
      <c r="AT683" s="161"/>
      <c r="AU683" s="161"/>
    </row>
    <row r="684" spans="1:76" ht="23.25" customHeight="1" x14ac:dyDescent="0.25">
      <c r="A684" s="43">
        <v>26</v>
      </c>
      <c r="B684" s="44">
        <v>11</v>
      </c>
      <c r="C684" s="50" t="s">
        <v>1684</v>
      </c>
      <c r="D684" s="119">
        <f>IF(AND(AS684=AS683,AL684=AL683),IF(AL684="TN",IF(AS683=3,IF(D683&lt;'Phan phong'!$I$9,D683+1,1),IF(D683&lt;'Phan phong'!$I$10,D683+1,1)),IF(AS683=3,IF(D683&lt;'Phan phong'!$P$9,D683+1,1),IF(D683&lt;'Phan phong'!$P$10,D683+1,1))),1)</f>
        <v>3</v>
      </c>
      <c r="E684" s="138">
        <v>290682</v>
      </c>
      <c r="F684" s="121" t="s">
        <v>422</v>
      </c>
      <c r="G684" s="122" t="s">
        <v>396</v>
      </c>
      <c r="H684" s="174">
        <v>37172</v>
      </c>
      <c r="I684" s="175"/>
      <c r="J684" s="175"/>
      <c r="K684" s="175"/>
      <c r="L684" s="175"/>
      <c r="M684" s="175"/>
      <c r="N684" s="175"/>
      <c r="O684" s="175"/>
      <c r="P684" s="175"/>
      <c r="Q684" s="176"/>
      <c r="R684" s="126"/>
      <c r="S684" s="175"/>
      <c r="T684" s="175"/>
      <c r="U684" s="175"/>
      <c r="V684" s="175"/>
      <c r="W684" s="175"/>
      <c r="X684" s="175"/>
      <c r="Y684" s="175"/>
      <c r="Z684" s="175"/>
      <c r="AA684" s="176"/>
      <c r="AB684" s="126"/>
      <c r="AC684" s="127">
        <f t="shared" si="94"/>
        <v>0</v>
      </c>
      <c r="AD684" s="128" t="s">
        <v>4</v>
      </c>
      <c r="AE684" s="128" t="s">
        <v>272</v>
      </c>
      <c r="AF684" s="129"/>
      <c r="AG684" s="129"/>
      <c r="AH684" s="165"/>
      <c r="AI684" s="131">
        <f t="shared" si="91"/>
        <v>24</v>
      </c>
      <c r="AJ684" s="132" t="str">
        <f t="shared" si="92"/>
        <v>XH</v>
      </c>
      <c r="AK684" s="133"/>
      <c r="AL684" s="134" t="str">
        <f t="shared" si="86"/>
        <v>XH</v>
      </c>
      <c r="AM684" s="119">
        <v>834</v>
      </c>
      <c r="AN684" s="135">
        <f t="shared" si="87"/>
        <v>0</v>
      </c>
      <c r="AO684" s="135" t="str">
        <f t="shared" si="88"/>
        <v>103</v>
      </c>
      <c r="AP684" s="135" t="str">
        <f t="shared" si="89"/>
        <v>10</v>
      </c>
      <c r="AQ684" s="135" t="str">
        <f t="shared" si="90"/>
        <v>0</v>
      </c>
      <c r="AR684" s="136"/>
      <c r="AS684" s="137">
        <v>3</v>
      </c>
      <c r="AT684" s="145"/>
      <c r="AU684" s="161"/>
    </row>
    <row r="685" spans="1:76" ht="23.25" customHeight="1" x14ac:dyDescent="0.25">
      <c r="A685" s="43">
        <v>21</v>
      </c>
      <c r="B685" s="43">
        <v>21</v>
      </c>
      <c r="C685" s="15" t="s">
        <v>1122</v>
      </c>
      <c r="D685" s="119">
        <f>IF(AND(AS685=AS684,AL685=AL684),IF(AL685="TN",IF(AS684=3,IF(D684&lt;'Phan phong'!$I$9,D684+1,1),IF(D684&lt;'Phan phong'!$I$10,D684+1,1)),IF(AS684=3,IF(D684&lt;'Phan phong'!$P$9,D684+1,1),IF(D684&lt;'Phan phong'!$P$10,D684+1,1))),1)</f>
        <v>4</v>
      </c>
      <c r="E685" s="120">
        <v>290683</v>
      </c>
      <c r="F685" s="121" t="s">
        <v>422</v>
      </c>
      <c r="G685" s="150" t="s">
        <v>396</v>
      </c>
      <c r="H685" s="163" t="s">
        <v>686</v>
      </c>
      <c r="I685" s="142"/>
      <c r="J685" s="142"/>
      <c r="K685" s="124"/>
      <c r="L685" s="124"/>
      <c r="M685" s="124"/>
      <c r="N685" s="124"/>
      <c r="O685" s="124"/>
      <c r="P685" s="124"/>
      <c r="Q685" s="142"/>
      <c r="R685" s="152"/>
      <c r="S685" s="142"/>
      <c r="T685" s="142"/>
      <c r="U685" s="124"/>
      <c r="V685" s="124"/>
      <c r="W685" s="124"/>
      <c r="X685" s="124"/>
      <c r="Y685" s="124"/>
      <c r="Z685" s="124"/>
      <c r="AA685" s="142"/>
      <c r="AB685" s="152"/>
      <c r="AC685" s="127">
        <f t="shared" si="94"/>
        <v>0</v>
      </c>
      <c r="AD685" s="143" t="s">
        <v>17</v>
      </c>
      <c r="AE685" s="143" t="s">
        <v>273</v>
      </c>
      <c r="AF685" s="129"/>
      <c r="AG685" s="129"/>
      <c r="AH685" s="144"/>
      <c r="AI685" s="131">
        <f t="shared" si="91"/>
        <v>24</v>
      </c>
      <c r="AJ685" s="132" t="str">
        <f t="shared" si="92"/>
        <v>XH</v>
      </c>
      <c r="AK685" s="133"/>
      <c r="AL685" s="134" t="str">
        <f t="shared" si="86"/>
        <v>XH</v>
      </c>
      <c r="AM685" s="119">
        <v>310</v>
      </c>
      <c r="AN685" s="135">
        <f t="shared" si="87"/>
        <v>1</v>
      </c>
      <c r="AO685" s="135" t="str">
        <f t="shared" si="88"/>
        <v>118</v>
      </c>
      <c r="AP685" s="135" t="str">
        <f t="shared" si="89"/>
        <v>11</v>
      </c>
      <c r="AQ685" s="135" t="str">
        <f t="shared" si="90"/>
        <v>1</v>
      </c>
      <c r="AR685" s="136"/>
      <c r="AS685" s="137">
        <v>3</v>
      </c>
      <c r="AT685" s="161"/>
      <c r="AU685" s="137"/>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c r="BW685" s="6"/>
      <c r="BX685" s="6"/>
    </row>
    <row r="686" spans="1:76" ht="23.25" customHeight="1" x14ac:dyDescent="0.25">
      <c r="A686" s="43">
        <v>27</v>
      </c>
      <c r="B686" s="44">
        <v>16</v>
      </c>
      <c r="C686" s="50" t="s">
        <v>1671</v>
      </c>
      <c r="D686" s="119">
        <f>IF(AND(AS686=AS685,AL686=AL685),IF(AL686="TN",IF(AS685=3,IF(D685&lt;'Phan phong'!$I$9,D685+1,1),IF(D685&lt;'Phan phong'!$I$10,D685+1,1)),IF(AS685=3,IF(D685&lt;'Phan phong'!$P$9,D685+1,1),IF(D685&lt;'Phan phong'!$P$10,D685+1,1))),1)</f>
        <v>5</v>
      </c>
      <c r="E686" s="138">
        <v>290684</v>
      </c>
      <c r="F686" s="121" t="s">
        <v>326</v>
      </c>
      <c r="G686" s="122" t="s">
        <v>396</v>
      </c>
      <c r="H686" s="174">
        <v>36903</v>
      </c>
      <c r="I686" s="175"/>
      <c r="J686" s="175"/>
      <c r="K686" s="175"/>
      <c r="L686" s="175"/>
      <c r="M686" s="175"/>
      <c r="N686" s="175"/>
      <c r="O686" s="175"/>
      <c r="P686" s="175"/>
      <c r="Q686" s="176"/>
      <c r="R686" s="126"/>
      <c r="S686" s="175"/>
      <c r="T686" s="175"/>
      <c r="U686" s="175"/>
      <c r="V686" s="175"/>
      <c r="W686" s="175"/>
      <c r="X686" s="175"/>
      <c r="Y686" s="175"/>
      <c r="Z686" s="175"/>
      <c r="AA686" s="176"/>
      <c r="AB686" s="126"/>
      <c r="AC686" s="127">
        <f t="shared" si="94"/>
        <v>0</v>
      </c>
      <c r="AD686" s="128" t="s">
        <v>4</v>
      </c>
      <c r="AE686" s="128" t="s">
        <v>272</v>
      </c>
      <c r="AF686" s="177"/>
      <c r="AG686" s="177"/>
      <c r="AH686" s="171"/>
      <c r="AI686" s="131">
        <f t="shared" si="91"/>
        <v>24</v>
      </c>
      <c r="AJ686" s="132" t="str">
        <f t="shared" si="92"/>
        <v>XH</v>
      </c>
      <c r="AK686" s="133"/>
      <c r="AL686" s="134" t="str">
        <f t="shared" si="86"/>
        <v>XH</v>
      </c>
      <c r="AM686" s="119">
        <v>821</v>
      </c>
      <c r="AN686" s="135">
        <f t="shared" si="87"/>
        <v>0</v>
      </c>
      <c r="AO686" s="135" t="str">
        <f t="shared" si="88"/>
        <v>103</v>
      </c>
      <c r="AP686" s="135" t="str">
        <f t="shared" si="89"/>
        <v>10</v>
      </c>
      <c r="AQ686" s="135" t="str">
        <f t="shared" si="90"/>
        <v>0</v>
      </c>
      <c r="AR686" s="136"/>
      <c r="AS686" s="137">
        <v>3</v>
      </c>
      <c r="AT686" s="137"/>
      <c r="AU686" s="161"/>
    </row>
    <row r="687" spans="1:76" ht="23.25" customHeight="1" x14ac:dyDescent="0.25">
      <c r="A687" s="43">
        <v>5</v>
      </c>
      <c r="B687" s="43">
        <v>43</v>
      </c>
      <c r="C687" s="15" t="s">
        <v>1160</v>
      </c>
      <c r="D687" s="119">
        <f>IF(AND(AS687=AS686,AL687=AL686),IF(AL687="TN",IF(AS686=3,IF(D686&lt;'Phan phong'!$I$9,D686+1,1),IF(D686&lt;'Phan phong'!$I$10,D686+1,1)),IF(AS686=3,IF(D686&lt;'Phan phong'!$P$9,D686+1,1),IF(D686&lt;'Phan phong'!$P$10,D686+1,1))),1)</f>
        <v>6</v>
      </c>
      <c r="E687" s="120">
        <v>290685</v>
      </c>
      <c r="F687" s="121" t="s">
        <v>591</v>
      </c>
      <c r="G687" s="150" t="s">
        <v>396</v>
      </c>
      <c r="H687" s="163" t="s">
        <v>689</v>
      </c>
      <c r="I687" s="142"/>
      <c r="J687" s="142"/>
      <c r="K687" s="124"/>
      <c r="L687" s="124"/>
      <c r="M687" s="124"/>
      <c r="N687" s="124"/>
      <c r="O687" s="124"/>
      <c r="P687" s="124"/>
      <c r="Q687" s="142"/>
      <c r="R687" s="126"/>
      <c r="S687" s="142"/>
      <c r="T687" s="142"/>
      <c r="U687" s="124"/>
      <c r="V687" s="124"/>
      <c r="W687" s="124"/>
      <c r="X687" s="124"/>
      <c r="Y687" s="124"/>
      <c r="Z687" s="124"/>
      <c r="AA687" s="142"/>
      <c r="AB687" s="126"/>
      <c r="AC687" s="127">
        <f t="shared" si="94"/>
        <v>0</v>
      </c>
      <c r="AD687" s="143" t="s">
        <v>1281</v>
      </c>
      <c r="AE687" s="143" t="s">
        <v>167</v>
      </c>
      <c r="AF687" s="129"/>
      <c r="AG687" s="129"/>
      <c r="AH687" s="144"/>
      <c r="AI687" s="131">
        <f t="shared" si="91"/>
        <v>24</v>
      </c>
      <c r="AJ687" s="132" t="str">
        <f t="shared" si="92"/>
        <v>XH</v>
      </c>
      <c r="AK687" s="133"/>
      <c r="AL687" s="134" t="str">
        <f t="shared" si="86"/>
        <v>XH</v>
      </c>
      <c r="AM687" s="119">
        <v>358</v>
      </c>
      <c r="AN687" s="135">
        <f t="shared" si="87"/>
        <v>1</v>
      </c>
      <c r="AO687" s="135" t="str">
        <f t="shared" si="88"/>
        <v>119</v>
      </c>
      <c r="AP687" s="135" t="str">
        <f t="shared" si="89"/>
        <v>11</v>
      </c>
      <c r="AQ687" s="135" t="str">
        <f t="shared" si="90"/>
        <v>1</v>
      </c>
      <c r="AR687" s="136"/>
      <c r="AS687" s="137">
        <v>3</v>
      </c>
      <c r="AT687" s="137"/>
      <c r="AU687" s="161"/>
    </row>
    <row r="688" spans="1:76" ht="23.25" customHeight="1" x14ac:dyDescent="0.25">
      <c r="A688" s="43">
        <v>25</v>
      </c>
      <c r="B688" s="43">
        <v>25</v>
      </c>
      <c r="C688" s="15" t="s">
        <v>1212</v>
      </c>
      <c r="D688" s="119">
        <f>IF(AND(AS688=AS687,AL688=AL687),IF(AL688="TN",IF(AS687=3,IF(D687&lt;'Phan phong'!$I$9,D687+1,1),IF(D687&lt;'Phan phong'!$I$10,D687+1,1)),IF(AS687=3,IF(D687&lt;'Phan phong'!$P$9,D687+1,1),IF(D687&lt;'Phan phong'!$P$10,D687+1,1))),1)</f>
        <v>7</v>
      </c>
      <c r="E688" s="138">
        <v>290686</v>
      </c>
      <c r="F688" s="121" t="s">
        <v>624</v>
      </c>
      <c r="G688" s="150" t="s">
        <v>396</v>
      </c>
      <c r="H688" s="163" t="s">
        <v>882</v>
      </c>
      <c r="I688" s="142"/>
      <c r="J688" s="142"/>
      <c r="K688" s="124"/>
      <c r="L688" s="124"/>
      <c r="M688" s="124"/>
      <c r="N688" s="124"/>
      <c r="O688" s="124"/>
      <c r="P688" s="124"/>
      <c r="Q688" s="142"/>
      <c r="R688" s="152"/>
      <c r="S688" s="142"/>
      <c r="T688" s="142"/>
      <c r="U688" s="124"/>
      <c r="V688" s="124"/>
      <c r="W688" s="124"/>
      <c r="X688" s="124"/>
      <c r="Y688" s="124"/>
      <c r="Z688" s="124"/>
      <c r="AA688" s="142"/>
      <c r="AB688" s="152"/>
      <c r="AC688" s="127">
        <f t="shared" si="94"/>
        <v>0</v>
      </c>
      <c r="AD688" s="143" t="s">
        <v>1281</v>
      </c>
      <c r="AE688" s="143" t="s">
        <v>167</v>
      </c>
      <c r="AF688" s="129"/>
      <c r="AG688" s="129"/>
      <c r="AH688" s="164"/>
      <c r="AI688" s="131">
        <f t="shared" si="91"/>
        <v>24</v>
      </c>
      <c r="AJ688" s="132" t="str">
        <f t="shared" si="92"/>
        <v>XH</v>
      </c>
      <c r="AK688" s="133"/>
      <c r="AL688" s="134" t="str">
        <f t="shared" si="86"/>
        <v>XH</v>
      </c>
      <c r="AM688" s="119">
        <v>356</v>
      </c>
      <c r="AN688" s="135">
        <f t="shared" si="87"/>
        <v>1</v>
      </c>
      <c r="AO688" s="135" t="str">
        <f t="shared" si="88"/>
        <v>119</v>
      </c>
      <c r="AP688" s="135" t="str">
        <f t="shared" si="89"/>
        <v>11</v>
      </c>
      <c r="AQ688" s="135" t="str">
        <f t="shared" si="90"/>
        <v>1</v>
      </c>
      <c r="AR688" s="136"/>
      <c r="AS688" s="137">
        <v>3</v>
      </c>
      <c r="AT688" s="161"/>
      <c r="AU688" s="137"/>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c r="BV688" s="6"/>
      <c r="BW688" s="6"/>
      <c r="BX688" s="6"/>
    </row>
    <row r="689" spans="1:76" ht="23.25" customHeight="1" x14ac:dyDescent="0.25">
      <c r="A689" s="43">
        <v>15</v>
      </c>
      <c r="B689" s="44">
        <v>16</v>
      </c>
      <c r="C689" s="50" t="s">
        <v>1775</v>
      </c>
      <c r="D689" s="119">
        <f>IF(AND(AS689=AS688,AL689=AL688),IF(AL689="TN",IF(AS688=3,IF(D688&lt;'Phan phong'!$I$9,D688+1,1),IF(D688&lt;'Phan phong'!$I$10,D688+1,1)),IF(AS688=3,IF(D688&lt;'Phan phong'!$P$9,D688+1,1),IF(D688&lt;'Phan phong'!$P$10,D688+1,1))),1)</f>
        <v>8</v>
      </c>
      <c r="E689" s="120">
        <v>290687</v>
      </c>
      <c r="F689" s="121" t="s">
        <v>404</v>
      </c>
      <c r="G689" s="122" t="s">
        <v>368</v>
      </c>
      <c r="H689" s="123">
        <v>37179</v>
      </c>
      <c r="I689" s="124"/>
      <c r="J689" s="124"/>
      <c r="K689" s="124"/>
      <c r="L689" s="124"/>
      <c r="M689" s="124"/>
      <c r="N689" s="124"/>
      <c r="O689" s="124"/>
      <c r="P689" s="124"/>
      <c r="Q689" s="125"/>
      <c r="R689" s="126"/>
      <c r="S689" s="124"/>
      <c r="T689" s="124"/>
      <c r="U689" s="124"/>
      <c r="V689" s="124"/>
      <c r="W689" s="124"/>
      <c r="X689" s="124"/>
      <c r="Y689" s="124"/>
      <c r="Z689" s="124"/>
      <c r="AA689" s="125"/>
      <c r="AB689" s="126"/>
      <c r="AC689" s="127">
        <f>SUM(I689,K689,M689,O689)</f>
        <v>0</v>
      </c>
      <c r="AD689" s="128" t="s">
        <v>5</v>
      </c>
      <c r="AE689" s="128" t="s">
        <v>163</v>
      </c>
      <c r="AF689" s="129"/>
      <c r="AG689" s="129"/>
      <c r="AH689" s="130"/>
      <c r="AI689" s="131">
        <f t="shared" si="91"/>
        <v>24</v>
      </c>
      <c r="AJ689" s="132" t="str">
        <f t="shared" si="92"/>
        <v>TN</v>
      </c>
      <c r="AK689" s="133" t="s">
        <v>272</v>
      </c>
      <c r="AL689" s="134" t="str">
        <f t="shared" si="86"/>
        <v>XH</v>
      </c>
      <c r="AM689" s="119">
        <v>925</v>
      </c>
      <c r="AN689" s="135">
        <f t="shared" si="87"/>
        <v>0</v>
      </c>
      <c r="AO689" s="135" t="str">
        <f t="shared" si="88"/>
        <v>105</v>
      </c>
      <c r="AP689" s="135" t="str">
        <f t="shared" si="89"/>
        <v>10</v>
      </c>
      <c r="AQ689" s="135" t="str">
        <f t="shared" si="90"/>
        <v>0</v>
      </c>
      <c r="AR689" s="180"/>
      <c r="AS689" s="137">
        <v>3</v>
      </c>
      <c r="AT689" s="161"/>
      <c r="AU689" s="161"/>
    </row>
    <row r="690" spans="1:76" ht="23.25" customHeight="1" x14ac:dyDescent="0.2">
      <c r="A690" s="43">
        <v>19</v>
      </c>
      <c r="B690" s="44">
        <v>18</v>
      </c>
      <c r="C690" s="50" t="s">
        <v>1826</v>
      </c>
      <c r="D690" s="119">
        <f>IF(AND(AS690=AS689,AL690=AL689),IF(AL690="TN",IF(AS689=3,IF(D689&lt;'Phan phong'!$I$9,D689+1,1),IF(D689&lt;'Phan phong'!$I$10,D689+1,1)),IF(AS689=3,IF(D689&lt;'Phan phong'!$P$9,D689+1,1),IF(D689&lt;'Phan phong'!$P$10,D689+1,1))),1)</f>
        <v>9</v>
      </c>
      <c r="E690" s="138">
        <v>290688</v>
      </c>
      <c r="F690" s="121" t="s">
        <v>404</v>
      </c>
      <c r="G690" s="122" t="s">
        <v>368</v>
      </c>
      <c r="H690" s="123">
        <v>37211</v>
      </c>
      <c r="I690" s="124"/>
      <c r="J690" s="124"/>
      <c r="K690" s="124"/>
      <c r="L690" s="124"/>
      <c r="M690" s="124"/>
      <c r="N690" s="124"/>
      <c r="O690" s="124"/>
      <c r="P690" s="124"/>
      <c r="Q690" s="125"/>
      <c r="R690" s="126"/>
      <c r="S690" s="124"/>
      <c r="T690" s="124"/>
      <c r="U690" s="124"/>
      <c r="V690" s="124"/>
      <c r="W690" s="124"/>
      <c r="X690" s="124"/>
      <c r="Y690" s="124"/>
      <c r="Z690" s="124"/>
      <c r="AA690" s="125"/>
      <c r="AB690" s="126"/>
      <c r="AC690" s="127">
        <f>SUM(I690,K690,M690,O690)</f>
        <v>0</v>
      </c>
      <c r="AD690" s="128" t="s">
        <v>7</v>
      </c>
      <c r="AE690" s="128" t="s">
        <v>272</v>
      </c>
      <c r="AF690" s="129"/>
      <c r="AG690" s="129"/>
      <c r="AH690" s="130"/>
      <c r="AI690" s="131">
        <f t="shared" si="91"/>
        <v>24</v>
      </c>
      <c r="AJ690" s="132" t="str">
        <f t="shared" si="92"/>
        <v>XH</v>
      </c>
      <c r="AK690" s="133"/>
      <c r="AL690" s="134" t="str">
        <f t="shared" si="86"/>
        <v>XH</v>
      </c>
      <c r="AM690" s="119">
        <v>977</v>
      </c>
      <c r="AN690" s="135">
        <f t="shared" si="87"/>
        <v>0</v>
      </c>
      <c r="AO690" s="135" t="str">
        <f t="shared" si="88"/>
        <v>106</v>
      </c>
      <c r="AP690" s="135" t="str">
        <f t="shared" si="89"/>
        <v>10</v>
      </c>
      <c r="AQ690" s="135" t="str">
        <f t="shared" si="90"/>
        <v>0</v>
      </c>
      <c r="AR690" s="146"/>
      <c r="AS690" s="137">
        <v>3</v>
      </c>
      <c r="AT690" s="137"/>
      <c r="AU690" s="161"/>
    </row>
    <row r="691" spans="1:76" ht="23.25" customHeight="1" x14ac:dyDescent="0.25">
      <c r="A691" s="43">
        <v>14</v>
      </c>
      <c r="B691" s="43">
        <v>29</v>
      </c>
      <c r="C691" s="15" t="s">
        <v>1035</v>
      </c>
      <c r="D691" s="119">
        <f>IF(AND(AS691=AS690,AL691=AL690),IF(AL691="TN",IF(AS690=3,IF(D690&lt;'Phan phong'!$I$9,D690+1,1),IF(D690&lt;'Phan phong'!$I$10,D690+1,1)),IF(AS690=3,IF(D690&lt;'Phan phong'!$P$9,D690+1,1),IF(D690&lt;'Phan phong'!$P$10,D690+1,1))),1)</f>
        <v>10</v>
      </c>
      <c r="E691" s="120">
        <v>290689</v>
      </c>
      <c r="F691" s="121" t="s">
        <v>484</v>
      </c>
      <c r="G691" s="150" t="s">
        <v>408</v>
      </c>
      <c r="H691" s="163" t="s">
        <v>781</v>
      </c>
      <c r="I691" s="166"/>
      <c r="J691" s="166"/>
      <c r="K691" s="167"/>
      <c r="L691" s="167"/>
      <c r="M691" s="167"/>
      <c r="N691" s="167"/>
      <c r="O691" s="167"/>
      <c r="P691" s="167"/>
      <c r="Q691" s="166"/>
      <c r="R691" s="152"/>
      <c r="S691" s="166"/>
      <c r="T691" s="166"/>
      <c r="U691" s="167"/>
      <c r="V691" s="167"/>
      <c r="W691" s="167"/>
      <c r="X691" s="167"/>
      <c r="Y691" s="167"/>
      <c r="Z691" s="167"/>
      <c r="AA691" s="166"/>
      <c r="AB691" s="152"/>
      <c r="AC691" s="127">
        <f>SUM(I691,K691,M691,O691,Q691)</f>
        <v>0</v>
      </c>
      <c r="AD691" s="143" t="s">
        <v>10</v>
      </c>
      <c r="AE691" s="143" t="s">
        <v>165</v>
      </c>
      <c r="AF691" s="129"/>
      <c r="AG691" s="129"/>
      <c r="AH691" s="153"/>
      <c r="AI691" s="131">
        <f t="shared" si="91"/>
        <v>24</v>
      </c>
      <c r="AJ691" s="132" t="str">
        <f t="shared" si="92"/>
        <v>XH</v>
      </c>
      <c r="AK691" s="154"/>
      <c r="AL691" s="134" t="str">
        <f t="shared" si="86"/>
        <v>XH</v>
      </c>
      <c r="AM691" s="119">
        <v>20</v>
      </c>
      <c r="AN691" s="135">
        <f t="shared" si="87"/>
        <v>1</v>
      </c>
      <c r="AO691" s="135" t="str">
        <f t="shared" si="88"/>
        <v>111</v>
      </c>
      <c r="AP691" s="135" t="str">
        <f t="shared" si="89"/>
        <v>11</v>
      </c>
      <c r="AQ691" s="135" t="str">
        <f t="shared" si="90"/>
        <v>1</v>
      </c>
      <c r="AR691" s="155"/>
      <c r="AS691" s="137">
        <v>3</v>
      </c>
      <c r="AT691" s="156"/>
      <c r="AU691" s="145"/>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row>
    <row r="692" spans="1:76" ht="23.25" customHeight="1" x14ac:dyDescent="0.25">
      <c r="A692" s="43">
        <v>17</v>
      </c>
      <c r="B692" s="43">
        <v>17</v>
      </c>
      <c r="C692" s="15" t="s">
        <v>1189</v>
      </c>
      <c r="D692" s="119">
        <f>IF(AND(AS692=AS691,AL692=AL691),IF(AL692="TN",IF(AS691=3,IF(D691&lt;'Phan phong'!$I$9,D691+1,1),IF(D691&lt;'Phan phong'!$I$10,D691+1,1)),IF(AS691=3,IF(D691&lt;'Phan phong'!$P$9,D691+1,1),IF(D691&lt;'Phan phong'!$P$10,D691+1,1))),1)</f>
        <v>11</v>
      </c>
      <c r="E692" s="138">
        <v>290690</v>
      </c>
      <c r="F692" s="121" t="s">
        <v>612</v>
      </c>
      <c r="G692" s="150" t="s">
        <v>451</v>
      </c>
      <c r="H692" s="163" t="s">
        <v>668</v>
      </c>
      <c r="I692" s="142"/>
      <c r="J692" s="142"/>
      <c r="K692" s="124"/>
      <c r="L692" s="124"/>
      <c r="M692" s="124"/>
      <c r="N692" s="124"/>
      <c r="O692" s="124"/>
      <c r="P692" s="124"/>
      <c r="Q692" s="142"/>
      <c r="R692" s="126"/>
      <c r="S692" s="142"/>
      <c r="T692" s="142"/>
      <c r="U692" s="124"/>
      <c r="V692" s="124"/>
      <c r="W692" s="124"/>
      <c r="X692" s="124"/>
      <c r="Y692" s="124"/>
      <c r="Z692" s="124"/>
      <c r="AA692" s="142"/>
      <c r="AB692" s="126"/>
      <c r="AC692" s="127">
        <f>SUM(I692,K692,M692,O692,Q692)</f>
        <v>0</v>
      </c>
      <c r="AD692" s="143" t="s">
        <v>17</v>
      </c>
      <c r="AE692" s="143" t="s">
        <v>273</v>
      </c>
      <c r="AF692" s="129"/>
      <c r="AG692" s="129"/>
      <c r="AH692" s="144"/>
      <c r="AI692" s="131">
        <f t="shared" si="91"/>
        <v>24</v>
      </c>
      <c r="AJ692" s="132" t="str">
        <f t="shared" si="92"/>
        <v>XH</v>
      </c>
      <c r="AK692" s="133"/>
      <c r="AL692" s="134" t="str">
        <f t="shared" si="86"/>
        <v>XH</v>
      </c>
      <c r="AM692" s="119">
        <v>314</v>
      </c>
      <c r="AN692" s="135">
        <f t="shared" si="87"/>
        <v>1</v>
      </c>
      <c r="AO692" s="135" t="str">
        <f t="shared" si="88"/>
        <v>118</v>
      </c>
      <c r="AP692" s="135" t="str">
        <f t="shared" si="89"/>
        <v>11</v>
      </c>
      <c r="AQ692" s="135" t="str">
        <f t="shared" si="90"/>
        <v>1</v>
      </c>
      <c r="AR692" s="136"/>
      <c r="AS692" s="137">
        <v>3</v>
      </c>
      <c r="AT692" s="161"/>
      <c r="AU692" s="161"/>
    </row>
    <row r="693" spans="1:76" ht="23.25" customHeight="1" x14ac:dyDescent="0.2">
      <c r="A693" s="43">
        <v>14</v>
      </c>
      <c r="B693" s="43">
        <v>31</v>
      </c>
      <c r="C693" s="15" t="s">
        <v>1275</v>
      </c>
      <c r="D693" s="119">
        <f>IF(AND(AS693=AS692,AL693=AL692),IF(AL693="TN",IF(AS692=3,IF(D692&lt;'Phan phong'!$I$9,D692+1,1),IF(D692&lt;'Phan phong'!$I$10,D692+1,1)),IF(AS692=3,IF(D692&lt;'Phan phong'!$P$9,D692+1,1),IF(D692&lt;'Phan phong'!$P$10,D692+1,1))),1)</f>
        <v>12</v>
      </c>
      <c r="E693" s="120">
        <v>290691</v>
      </c>
      <c r="F693" s="121" t="s">
        <v>414</v>
      </c>
      <c r="G693" s="150" t="s">
        <v>451</v>
      </c>
      <c r="H693" s="163" t="s">
        <v>831</v>
      </c>
      <c r="I693" s="142"/>
      <c r="J693" s="142"/>
      <c r="K693" s="124"/>
      <c r="L693" s="124"/>
      <c r="M693" s="124"/>
      <c r="N693" s="124"/>
      <c r="O693" s="124"/>
      <c r="P693" s="124"/>
      <c r="Q693" s="142"/>
      <c r="R693" s="126"/>
      <c r="S693" s="142"/>
      <c r="T693" s="142"/>
      <c r="U693" s="124"/>
      <c r="V693" s="124"/>
      <c r="W693" s="124"/>
      <c r="X693" s="124"/>
      <c r="Y693" s="124"/>
      <c r="Z693" s="124"/>
      <c r="AA693" s="142"/>
      <c r="AB693" s="126"/>
      <c r="AC693" s="127">
        <f>SUM(I693,K693,M693,O693,Q693)</f>
        <v>0</v>
      </c>
      <c r="AD693" s="143" t="s">
        <v>14</v>
      </c>
      <c r="AE693" s="143" t="s">
        <v>165</v>
      </c>
      <c r="AF693" s="129"/>
      <c r="AG693" s="129"/>
      <c r="AH693" s="144"/>
      <c r="AI693" s="131">
        <f t="shared" si="91"/>
        <v>24</v>
      </c>
      <c r="AJ693" s="132" t="str">
        <f t="shared" si="92"/>
        <v>XH</v>
      </c>
      <c r="AK693" s="133"/>
      <c r="AL693" s="134" t="str">
        <f t="shared" si="86"/>
        <v>XH</v>
      </c>
      <c r="AM693" s="119">
        <v>142</v>
      </c>
      <c r="AN693" s="135">
        <f t="shared" si="87"/>
        <v>1</v>
      </c>
      <c r="AO693" s="135" t="str">
        <f t="shared" si="88"/>
        <v>114</v>
      </c>
      <c r="AP693" s="135" t="str">
        <f t="shared" si="89"/>
        <v>11</v>
      </c>
      <c r="AQ693" s="135" t="str">
        <f t="shared" si="90"/>
        <v>1</v>
      </c>
      <c r="AR693" s="146"/>
      <c r="AS693" s="137">
        <v>3</v>
      </c>
      <c r="AT693" s="145"/>
      <c r="AU693" s="145"/>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row>
    <row r="694" spans="1:76" ht="23.25" customHeight="1" x14ac:dyDescent="0.25">
      <c r="A694" s="43">
        <v>34</v>
      </c>
      <c r="B694" s="44">
        <v>41</v>
      </c>
      <c r="C694" s="50" t="s">
        <v>1893</v>
      </c>
      <c r="D694" s="119">
        <f>IF(AND(AS694=AS693,AL694=AL693),IF(AL694="TN",IF(AS693=3,IF(D693&lt;'Phan phong'!$I$9,D693+1,1),IF(D693&lt;'Phan phong'!$I$10,D693+1,1)),IF(AS693=3,IF(D693&lt;'Phan phong'!$P$9,D693+1,1),IF(D693&lt;'Phan phong'!$P$10,D693+1,1))),1)</f>
        <v>13</v>
      </c>
      <c r="E694" s="138">
        <v>290692</v>
      </c>
      <c r="F694" s="121" t="s">
        <v>346</v>
      </c>
      <c r="G694" s="122" t="s">
        <v>451</v>
      </c>
      <c r="H694" s="123">
        <v>36937</v>
      </c>
      <c r="I694" s="124"/>
      <c r="J694" s="124"/>
      <c r="K694" s="124"/>
      <c r="L694" s="124"/>
      <c r="M694" s="124"/>
      <c r="N694" s="124"/>
      <c r="O694" s="124"/>
      <c r="P694" s="124"/>
      <c r="Q694" s="142"/>
      <c r="R694" s="126"/>
      <c r="S694" s="124"/>
      <c r="T694" s="124"/>
      <c r="U694" s="124"/>
      <c r="V694" s="124"/>
      <c r="W694" s="124"/>
      <c r="X694" s="124"/>
      <c r="Y694" s="124"/>
      <c r="Z694" s="124"/>
      <c r="AA694" s="142"/>
      <c r="AB694" s="126"/>
      <c r="AC694" s="127">
        <f>SUM(I694,K694,M694,O694)</f>
        <v>0</v>
      </c>
      <c r="AD694" s="128" t="s">
        <v>9</v>
      </c>
      <c r="AE694" s="128" t="s">
        <v>272</v>
      </c>
      <c r="AF694" s="129"/>
      <c r="AG694" s="129"/>
      <c r="AH694" s="130"/>
      <c r="AI694" s="131">
        <f t="shared" si="91"/>
        <v>24</v>
      </c>
      <c r="AJ694" s="132" t="str">
        <f t="shared" si="92"/>
        <v>XH</v>
      </c>
      <c r="AK694" s="133"/>
      <c r="AL694" s="134" t="str">
        <f t="shared" si="86"/>
        <v>XH</v>
      </c>
      <c r="AM694" s="119">
        <v>1049</v>
      </c>
      <c r="AN694" s="135">
        <f t="shared" si="87"/>
        <v>0</v>
      </c>
      <c r="AO694" s="135" t="str">
        <f t="shared" si="88"/>
        <v>108</v>
      </c>
      <c r="AP694" s="135" t="str">
        <f t="shared" si="89"/>
        <v>10</v>
      </c>
      <c r="AQ694" s="135" t="str">
        <f t="shared" si="90"/>
        <v>0</v>
      </c>
      <c r="AR694" s="136"/>
      <c r="AS694" s="137">
        <v>3</v>
      </c>
      <c r="AT694" s="137"/>
      <c r="AU694" s="161"/>
    </row>
    <row r="695" spans="1:76" ht="23.25" customHeight="1" x14ac:dyDescent="0.2">
      <c r="A695" s="43">
        <v>12</v>
      </c>
      <c r="B695" s="43">
        <v>12</v>
      </c>
      <c r="C695" s="15" t="s">
        <v>1123</v>
      </c>
      <c r="D695" s="119">
        <f>IF(AND(AS695=AS694,AL695=AL694),IF(AL695="TN",IF(AS694=3,IF(D694&lt;'Phan phong'!$I$9,D694+1,1),IF(D694&lt;'Phan phong'!$I$10,D694+1,1)),IF(AS694=3,IF(D694&lt;'Phan phong'!$P$9,D694+1,1),IF(D694&lt;'Phan phong'!$P$10,D694+1,1))),1)</f>
        <v>14</v>
      </c>
      <c r="E695" s="120">
        <v>290693</v>
      </c>
      <c r="F695" s="121" t="s">
        <v>541</v>
      </c>
      <c r="G695" s="150" t="s">
        <v>451</v>
      </c>
      <c r="H695" s="163" t="s">
        <v>705</v>
      </c>
      <c r="I695" s="142"/>
      <c r="J695" s="142"/>
      <c r="K695" s="124"/>
      <c r="L695" s="124"/>
      <c r="M695" s="124"/>
      <c r="N695" s="124"/>
      <c r="O695" s="124"/>
      <c r="P695" s="124"/>
      <c r="Q695" s="142"/>
      <c r="R695" s="126"/>
      <c r="S695" s="142"/>
      <c r="T695" s="142"/>
      <c r="U695" s="124"/>
      <c r="V695" s="124"/>
      <c r="W695" s="124"/>
      <c r="X695" s="124"/>
      <c r="Y695" s="124"/>
      <c r="Z695" s="124"/>
      <c r="AA695" s="142"/>
      <c r="AB695" s="126"/>
      <c r="AC695" s="127">
        <f>SUM(I695,K695,M695,O695,Q695)</f>
        <v>0</v>
      </c>
      <c r="AD695" s="143" t="s">
        <v>17</v>
      </c>
      <c r="AE695" s="143" t="s">
        <v>273</v>
      </c>
      <c r="AF695" s="129"/>
      <c r="AG695" s="129"/>
      <c r="AH695" s="144"/>
      <c r="AI695" s="131">
        <f t="shared" si="91"/>
        <v>24</v>
      </c>
      <c r="AJ695" s="132" t="str">
        <f t="shared" si="92"/>
        <v>XH</v>
      </c>
      <c r="AK695" s="133"/>
      <c r="AL695" s="134" t="str">
        <f t="shared" si="86"/>
        <v>XH</v>
      </c>
      <c r="AM695" s="119">
        <v>313</v>
      </c>
      <c r="AN695" s="135">
        <f t="shared" si="87"/>
        <v>1</v>
      </c>
      <c r="AO695" s="135" t="str">
        <f t="shared" si="88"/>
        <v>118</v>
      </c>
      <c r="AP695" s="135" t="str">
        <f t="shared" si="89"/>
        <v>11</v>
      </c>
      <c r="AQ695" s="135" t="str">
        <f t="shared" si="90"/>
        <v>1</v>
      </c>
      <c r="AR695" s="146"/>
      <c r="AS695" s="137">
        <v>3</v>
      </c>
      <c r="AT695" s="137"/>
      <c r="AU695" s="145"/>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row>
    <row r="696" spans="1:76" ht="23.25" customHeight="1" x14ac:dyDescent="0.2">
      <c r="A696" s="43">
        <v>7</v>
      </c>
      <c r="B696" s="43">
        <v>7</v>
      </c>
      <c r="C696" s="15" t="s">
        <v>1171</v>
      </c>
      <c r="D696" s="119">
        <f>IF(AND(AS696=AS695,AL696=AL695),IF(AL696="TN",IF(AS695=3,IF(D695&lt;'Phan phong'!$I$9,D695+1,1),IF(D695&lt;'Phan phong'!$I$10,D695+1,1)),IF(AS695=3,IF(D695&lt;'Phan phong'!$P$9,D695+1,1),IF(D695&lt;'Phan phong'!$P$10,D695+1,1))),1)</f>
        <v>15</v>
      </c>
      <c r="E696" s="138">
        <v>290694</v>
      </c>
      <c r="F696" s="121" t="s">
        <v>599</v>
      </c>
      <c r="G696" s="150" t="s">
        <v>600</v>
      </c>
      <c r="H696" s="163" t="s">
        <v>861</v>
      </c>
      <c r="I696" s="124"/>
      <c r="J696" s="124"/>
      <c r="K696" s="124"/>
      <c r="L696" s="124"/>
      <c r="M696" s="124"/>
      <c r="N696" s="124"/>
      <c r="O696" s="124"/>
      <c r="P696" s="124"/>
      <c r="Q696" s="142"/>
      <c r="R696" s="126"/>
      <c r="S696" s="124"/>
      <c r="T696" s="124"/>
      <c r="U696" s="124"/>
      <c r="V696" s="124"/>
      <c r="W696" s="124"/>
      <c r="X696" s="124"/>
      <c r="Y696" s="124"/>
      <c r="Z696" s="124"/>
      <c r="AA696" s="142"/>
      <c r="AB696" s="126"/>
      <c r="AC696" s="127">
        <f>SUM(I696,K696,M696,O696,Q696)</f>
        <v>0</v>
      </c>
      <c r="AD696" s="143" t="s">
        <v>1281</v>
      </c>
      <c r="AE696" s="143" t="s">
        <v>167</v>
      </c>
      <c r="AF696" s="129"/>
      <c r="AG696" s="129"/>
      <c r="AH696" s="164"/>
      <c r="AI696" s="131">
        <f t="shared" si="91"/>
        <v>24</v>
      </c>
      <c r="AJ696" s="132" t="str">
        <f t="shared" si="92"/>
        <v>XH</v>
      </c>
      <c r="AK696" s="133"/>
      <c r="AL696" s="134" t="str">
        <f t="shared" si="86"/>
        <v>XH</v>
      </c>
      <c r="AM696" s="119">
        <v>359</v>
      </c>
      <c r="AN696" s="135">
        <f t="shared" si="87"/>
        <v>1</v>
      </c>
      <c r="AO696" s="135" t="str">
        <f t="shared" si="88"/>
        <v>119</v>
      </c>
      <c r="AP696" s="135" t="str">
        <f t="shared" si="89"/>
        <v>11</v>
      </c>
      <c r="AQ696" s="135" t="str">
        <f t="shared" si="90"/>
        <v>1</v>
      </c>
      <c r="AR696" s="146"/>
      <c r="AS696" s="137">
        <v>3</v>
      </c>
      <c r="AT696" s="137"/>
      <c r="AU696" s="137"/>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c r="BV696" s="6"/>
      <c r="BW696" s="6"/>
      <c r="BX696" s="6"/>
    </row>
    <row r="697" spans="1:76" ht="23.25" customHeight="1" x14ac:dyDescent="0.25">
      <c r="A697" s="43">
        <v>14</v>
      </c>
      <c r="B697" s="44">
        <v>7</v>
      </c>
      <c r="C697" s="50" t="s">
        <v>1942</v>
      </c>
      <c r="D697" s="119">
        <f>IF(AND(AS697=AS696,AL697=AL696),IF(AL697="TN",IF(AS696=3,IF(D696&lt;'Phan phong'!$I$9,D696+1,1),IF(D696&lt;'Phan phong'!$I$10,D696+1,1)),IF(AS696=3,IF(D696&lt;'Phan phong'!$P$9,D696+1,1),IF(D696&lt;'Phan phong'!$P$10,D696+1,1))),1)</f>
        <v>16</v>
      </c>
      <c r="E697" s="120">
        <v>290695</v>
      </c>
      <c r="F697" s="121" t="s">
        <v>619</v>
      </c>
      <c r="G697" s="122" t="s">
        <v>339</v>
      </c>
      <c r="H697" s="123">
        <v>37185</v>
      </c>
      <c r="I697" s="124"/>
      <c r="J697" s="124"/>
      <c r="K697" s="124"/>
      <c r="L697" s="124"/>
      <c r="M697" s="124"/>
      <c r="N697" s="124"/>
      <c r="O697" s="124"/>
      <c r="P697" s="124"/>
      <c r="Q697" s="125"/>
      <c r="R697" s="126"/>
      <c r="S697" s="124"/>
      <c r="T697" s="124"/>
      <c r="U697" s="124"/>
      <c r="V697" s="124"/>
      <c r="W697" s="124"/>
      <c r="X697" s="124"/>
      <c r="Y697" s="124"/>
      <c r="Z697" s="124"/>
      <c r="AA697" s="125"/>
      <c r="AB697" s="126"/>
      <c r="AC697" s="127">
        <f>SUM(I697,K697,M697,O697)</f>
        <v>0</v>
      </c>
      <c r="AD697" s="128" t="s">
        <v>164</v>
      </c>
      <c r="AE697" s="128" t="s">
        <v>272</v>
      </c>
      <c r="AF697" s="129"/>
      <c r="AG697" s="129"/>
      <c r="AH697" s="130"/>
      <c r="AI697" s="131">
        <f t="shared" si="91"/>
        <v>24</v>
      </c>
      <c r="AJ697" s="132" t="str">
        <f t="shared" si="92"/>
        <v>XH</v>
      </c>
      <c r="AK697" s="133"/>
      <c r="AL697" s="134" t="str">
        <f t="shared" si="86"/>
        <v>XH</v>
      </c>
      <c r="AM697" s="119">
        <v>1100</v>
      </c>
      <c r="AN697" s="135">
        <f t="shared" si="87"/>
        <v>0</v>
      </c>
      <c r="AO697" s="135" t="str">
        <f t="shared" si="88"/>
        <v>109</v>
      </c>
      <c r="AP697" s="135" t="str">
        <f t="shared" si="89"/>
        <v>10</v>
      </c>
      <c r="AQ697" s="135" t="str">
        <f t="shared" si="90"/>
        <v>0</v>
      </c>
      <c r="AR697" s="136"/>
      <c r="AS697" s="137">
        <v>3</v>
      </c>
      <c r="AT697" s="137"/>
      <c r="AU697" s="161"/>
    </row>
    <row r="698" spans="1:76" ht="24.95" customHeight="1" x14ac:dyDescent="0.2">
      <c r="A698" s="43">
        <v>38</v>
      </c>
      <c r="B698" s="44">
        <v>41</v>
      </c>
      <c r="C698" s="50" t="s">
        <v>1662</v>
      </c>
      <c r="D698" s="119">
        <f>IF(AND(AS698=AS697,AL698=AL697),IF(AL698="TN",IF(AS697=3,IF(D697&lt;'Phan phong'!$I$9,D697+1,1),IF(D697&lt;'Phan phong'!$I$10,D697+1,1)),IF(AS697=3,IF(D697&lt;'Phan phong'!$P$9,D697+1,1),IF(D697&lt;'Phan phong'!$P$10,D697+1,1))),1)</f>
        <v>17</v>
      </c>
      <c r="E698" s="138">
        <v>290696</v>
      </c>
      <c r="F698" s="121" t="s">
        <v>513</v>
      </c>
      <c r="G698" s="150" t="s">
        <v>339</v>
      </c>
      <c r="H698" s="151" t="s">
        <v>226</v>
      </c>
      <c r="I698" s="124"/>
      <c r="J698" s="124"/>
      <c r="K698" s="124"/>
      <c r="L698" s="124"/>
      <c r="M698" s="124"/>
      <c r="N698" s="124"/>
      <c r="O698" s="124"/>
      <c r="P698" s="124"/>
      <c r="Q698" s="142"/>
      <c r="R698" s="126"/>
      <c r="S698" s="124"/>
      <c r="T698" s="124"/>
      <c r="U698" s="124"/>
      <c r="V698" s="124"/>
      <c r="W698" s="124"/>
      <c r="X698" s="124"/>
      <c r="Y698" s="124"/>
      <c r="Z698" s="124"/>
      <c r="AA698" s="142"/>
      <c r="AB698" s="126"/>
      <c r="AC698" s="127">
        <f>SUM(I698,K698,M698,O698)</f>
        <v>0</v>
      </c>
      <c r="AD698" s="128" t="s">
        <v>4</v>
      </c>
      <c r="AE698" s="128" t="s">
        <v>272</v>
      </c>
      <c r="AF698" s="129"/>
      <c r="AG698" s="129"/>
      <c r="AH698" s="130" t="s">
        <v>1503</v>
      </c>
      <c r="AI698" s="131">
        <f t="shared" si="91"/>
        <v>24</v>
      </c>
      <c r="AJ698" s="132" t="str">
        <f t="shared" si="92"/>
        <v>XH</v>
      </c>
      <c r="AK698" s="133"/>
      <c r="AL698" s="134" t="str">
        <f t="shared" si="86"/>
        <v>XH</v>
      </c>
      <c r="AM698" s="119">
        <v>812</v>
      </c>
      <c r="AN698" s="135">
        <f t="shared" si="87"/>
        <v>0</v>
      </c>
      <c r="AO698" s="135" t="str">
        <f t="shared" si="88"/>
        <v>103</v>
      </c>
      <c r="AP698" s="135" t="str">
        <f t="shared" si="89"/>
        <v>10</v>
      </c>
      <c r="AQ698" s="135" t="str">
        <f t="shared" si="90"/>
        <v>0</v>
      </c>
      <c r="AR698" s="146"/>
      <c r="AS698" s="137">
        <v>3</v>
      </c>
      <c r="AT698" s="145"/>
      <c r="AU698" s="137"/>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c r="BV698" s="6"/>
      <c r="BW698" s="6"/>
      <c r="BX698" s="6"/>
    </row>
    <row r="699" spans="1:76" ht="24.95" customHeight="1" x14ac:dyDescent="0.25">
      <c r="A699" s="43">
        <v>8</v>
      </c>
      <c r="B699" s="44">
        <v>27</v>
      </c>
      <c r="C699" s="50" t="s">
        <v>1708</v>
      </c>
      <c r="D699" s="119">
        <f>IF(AND(AS699=AS698,AL699=AL698),IF(AL699="TN",IF(AS698=3,IF(D698&lt;'Phan phong'!$I$9,D698+1,1),IF(D698&lt;'Phan phong'!$I$10,D698+1,1)),IF(AS698=3,IF(D698&lt;'Phan phong'!$P$9,D698+1,1),IF(D698&lt;'Phan phong'!$P$10,D698+1,1))),1)</f>
        <v>18</v>
      </c>
      <c r="E699" s="120">
        <v>290697</v>
      </c>
      <c r="F699" s="121" t="s">
        <v>2013</v>
      </c>
      <c r="G699" s="122" t="s">
        <v>339</v>
      </c>
      <c r="H699" s="123">
        <v>37212</v>
      </c>
      <c r="I699" s="124"/>
      <c r="J699" s="124"/>
      <c r="K699" s="124"/>
      <c r="L699" s="124"/>
      <c r="M699" s="124"/>
      <c r="N699" s="124"/>
      <c r="O699" s="124"/>
      <c r="P699" s="124"/>
      <c r="Q699" s="125"/>
      <c r="R699" s="126"/>
      <c r="S699" s="124"/>
      <c r="T699" s="124"/>
      <c r="U699" s="124"/>
      <c r="V699" s="124"/>
      <c r="W699" s="124"/>
      <c r="X699" s="124"/>
      <c r="Y699" s="124"/>
      <c r="Z699" s="124"/>
      <c r="AA699" s="125"/>
      <c r="AB699" s="126"/>
      <c r="AC699" s="127">
        <f>SUM(I699,K699,M699,O699,Q699)</f>
        <v>0</v>
      </c>
      <c r="AD699" s="128" t="s">
        <v>6</v>
      </c>
      <c r="AE699" s="128" t="s">
        <v>272</v>
      </c>
      <c r="AF699" s="177"/>
      <c r="AG699" s="177"/>
      <c r="AH699" s="171"/>
      <c r="AI699" s="131">
        <f t="shared" si="91"/>
        <v>24</v>
      </c>
      <c r="AJ699" s="132" t="str">
        <f t="shared" si="92"/>
        <v>XH</v>
      </c>
      <c r="AK699" s="133"/>
      <c r="AL699" s="134" t="str">
        <f t="shared" si="86"/>
        <v>XH</v>
      </c>
      <c r="AM699" s="119">
        <v>858</v>
      </c>
      <c r="AN699" s="135">
        <f t="shared" si="87"/>
        <v>0</v>
      </c>
      <c r="AO699" s="135" t="str">
        <f t="shared" si="88"/>
        <v>104</v>
      </c>
      <c r="AP699" s="135" t="str">
        <f t="shared" si="89"/>
        <v>10</v>
      </c>
      <c r="AQ699" s="135" t="str">
        <f t="shared" si="90"/>
        <v>0</v>
      </c>
      <c r="AR699" s="136"/>
      <c r="AS699" s="137">
        <v>3</v>
      </c>
      <c r="AT699" s="137"/>
      <c r="AU699" s="161"/>
    </row>
    <row r="700" spans="1:76" ht="24.95" customHeight="1" x14ac:dyDescent="0.25">
      <c r="A700" s="43">
        <v>42</v>
      </c>
      <c r="B700" s="43">
        <v>42</v>
      </c>
      <c r="C700" s="15" t="s">
        <v>1121</v>
      </c>
      <c r="D700" s="119">
        <f>IF(AND(AS700=AS699,AL700=AL699),IF(AL700="TN",IF(AS699=3,IF(D699&lt;'Phan phong'!$I$9,D699+1,1),IF(D699&lt;'Phan phong'!$I$10,D699+1,1)),IF(AS699=3,IF(D699&lt;'Phan phong'!$P$9,D699+1,1),IF(D699&lt;'Phan phong'!$P$10,D699+1,1))),1)</f>
        <v>19</v>
      </c>
      <c r="E700" s="138">
        <v>290698</v>
      </c>
      <c r="F700" s="121" t="s">
        <v>567</v>
      </c>
      <c r="G700" s="150" t="s">
        <v>339</v>
      </c>
      <c r="H700" s="163" t="s">
        <v>761</v>
      </c>
      <c r="I700" s="142"/>
      <c r="J700" s="142"/>
      <c r="K700" s="124"/>
      <c r="L700" s="124"/>
      <c r="M700" s="124"/>
      <c r="N700" s="124"/>
      <c r="O700" s="124"/>
      <c r="P700" s="124"/>
      <c r="Q700" s="142"/>
      <c r="R700" s="152"/>
      <c r="S700" s="142"/>
      <c r="T700" s="142"/>
      <c r="U700" s="124"/>
      <c r="V700" s="124"/>
      <c r="W700" s="124"/>
      <c r="X700" s="124"/>
      <c r="Y700" s="124"/>
      <c r="Z700" s="124"/>
      <c r="AA700" s="142"/>
      <c r="AB700" s="152"/>
      <c r="AC700" s="127">
        <f>SUM(I700,K700,M700,O700,Q700)</f>
        <v>0</v>
      </c>
      <c r="AD700" s="143" t="s">
        <v>17</v>
      </c>
      <c r="AE700" s="143" t="s">
        <v>273</v>
      </c>
      <c r="AF700" s="129"/>
      <c r="AG700" s="129"/>
      <c r="AH700" s="129" t="s">
        <v>1502</v>
      </c>
      <c r="AI700" s="131">
        <f t="shared" si="91"/>
        <v>24</v>
      </c>
      <c r="AJ700" s="132" t="str">
        <f t="shared" si="92"/>
        <v>XH</v>
      </c>
      <c r="AK700" s="133"/>
      <c r="AL700" s="134" t="str">
        <f t="shared" si="86"/>
        <v>XH</v>
      </c>
      <c r="AM700" s="119">
        <v>318</v>
      </c>
      <c r="AN700" s="135">
        <f t="shared" si="87"/>
        <v>1</v>
      </c>
      <c r="AO700" s="135" t="str">
        <f t="shared" si="88"/>
        <v>118</v>
      </c>
      <c r="AP700" s="135" t="str">
        <f t="shared" si="89"/>
        <v>11</v>
      </c>
      <c r="AQ700" s="135" t="str">
        <f t="shared" si="90"/>
        <v>1</v>
      </c>
      <c r="AR700" s="136"/>
      <c r="AS700" s="137">
        <v>3</v>
      </c>
      <c r="AT700" s="161"/>
      <c r="AU700" s="137"/>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c r="BV700" s="6"/>
      <c r="BW700" s="6"/>
      <c r="BX700" s="6"/>
    </row>
    <row r="701" spans="1:76" ht="24.95" customHeight="1" x14ac:dyDescent="0.25">
      <c r="A701" s="43">
        <v>1</v>
      </c>
      <c r="B701" s="44">
        <v>33</v>
      </c>
      <c r="C701" s="50" t="s">
        <v>1736</v>
      </c>
      <c r="D701" s="119">
        <f>IF(AND(AS701=AS700,AL701=AL700),IF(AL701="TN",IF(AS700=3,IF(D700&lt;'Phan phong'!$I$9,D700+1,1),IF(D700&lt;'Phan phong'!$I$10,D700+1,1)),IF(AS700=3,IF(D700&lt;'Phan phong'!$P$9,D700+1,1),IF(D700&lt;'Phan phong'!$P$10,D700+1,1))),1)</f>
        <v>20</v>
      </c>
      <c r="E701" s="120">
        <v>290699</v>
      </c>
      <c r="F701" s="121" t="s">
        <v>2027</v>
      </c>
      <c r="G701" s="150" t="s">
        <v>339</v>
      </c>
      <c r="H701" s="151">
        <v>37207</v>
      </c>
      <c r="I701" s="124"/>
      <c r="J701" s="124"/>
      <c r="K701" s="124"/>
      <c r="L701" s="124"/>
      <c r="M701" s="124"/>
      <c r="N701" s="124"/>
      <c r="O701" s="124"/>
      <c r="P701" s="124"/>
      <c r="Q701" s="142"/>
      <c r="R701" s="126"/>
      <c r="S701" s="124"/>
      <c r="T701" s="124"/>
      <c r="U701" s="124"/>
      <c r="V701" s="124"/>
      <c r="W701" s="124"/>
      <c r="X701" s="124"/>
      <c r="Y701" s="124"/>
      <c r="Z701" s="124"/>
      <c r="AA701" s="142"/>
      <c r="AB701" s="126"/>
      <c r="AC701" s="127">
        <f>SUM(I701,K701,M701,O701,Q701)</f>
        <v>0</v>
      </c>
      <c r="AD701" s="128" t="s">
        <v>6</v>
      </c>
      <c r="AE701" s="128" t="s">
        <v>272</v>
      </c>
      <c r="AF701" s="177"/>
      <c r="AG701" s="177"/>
      <c r="AH701" s="165"/>
      <c r="AI701" s="131">
        <f t="shared" si="91"/>
        <v>24</v>
      </c>
      <c r="AJ701" s="132" t="str">
        <f t="shared" si="92"/>
        <v>XH</v>
      </c>
      <c r="AK701" s="133"/>
      <c r="AL701" s="134" t="str">
        <f t="shared" si="86"/>
        <v>XH</v>
      </c>
      <c r="AM701" s="119">
        <v>886</v>
      </c>
      <c r="AN701" s="135">
        <f t="shared" si="87"/>
        <v>0</v>
      </c>
      <c r="AO701" s="135" t="str">
        <f t="shared" si="88"/>
        <v>104</v>
      </c>
      <c r="AP701" s="135" t="str">
        <f t="shared" si="89"/>
        <v>10</v>
      </c>
      <c r="AQ701" s="135" t="str">
        <f t="shared" si="90"/>
        <v>0</v>
      </c>
      <c r="AR701" s="136"/>
      <c r="AS701" s="137">
        <v>3</v>
      </c>
      <c r="AT701" s="137"/>
      <c r="AU701" s="161"/>
    </row>
    <row r="702" spans="1:76" ht="24.95" customHeight="1" x14ac:dyDescent="0.25">
      <c r="A702" s="43">
        <v>43</v>
      </c>
      <c r="B702" s="43">
        <v>35</v>
      </c>
      <c r="C702" s="15" t="s">
        <v>992</v>
      </c>
      <c r="D702" s="119">
        <f>IF(AND(AS702=AS701,AL702=AL701),IF(AL702="TN",IF(AS701=3,IF(D701&lt;'Phan phong'!$I$9,D701+1,1),IF(D701&lt;'Phan phong'!$I$10,D701+1,1)),IF(AS701=3,IF(D701&lt;'Phan phong'!$P$9,D701+1,1),IF(D701&lt;'Phan phong'!$P$10,D701+1,1))),1)</f>
        <v>21</v>
      </c>
      <c r="E702" s="138">
        <v>290700</v>
      </c>
      <c r="F702" s="121" t="s">
        <v>1458</v>
      </c>
      <c r="G702" s="150" t="s">
        <v>339</v>
      </c>
      <c r="H702" s="163">
        <v>37540</v>
      </c>
      <c r="I702" s="142"/>
      <c r="J702" s="142"/>
      <c r="K702" s="124"/>
      <c r="L702" s="124"/>
      <c r="M702" s="124"/>
      <c r="N702" s="124"/>
      <c r="O702" s="124"/>
      <c r="P702" s="124"/>
      <c r="Q702" s="142"/>
      <c r="R702" s="152"/>
      <c r="S702" s="142"/>
      <c r="T702" s="142"/>
      <c r="U702" s="124"/>
      <c r="V702" s="124"/>
      <c r="W702" s="124"/>
      <c r="X702" s="124"/>
      <c r="Y702" s="124"/>
      <c r="Z702" s="124"/>
      <c r="AA702" s="142"/>
      <c r="AB702" s="152"/>
      <c r="AC702" s="127">
        <f>SUM(I702,K702,M702,O702,Q702)</f>
        <v>0</v>
      </c>
      <c r="AD702" s="143" t="s">
        <v>13</v>
      </c>
      <c r="AE702" s="143" t="s">
        <v>165</v>
      </c>
      <c r="AF702" s="129"/>
      <c r="AG702" s="129"/>
      <c r="AH702" s="164"/>
      <c r="AI702" s="131">
        <f t="shared" si="91"/>
        <v>24</v>
      </c>
      <c r="AJ702" s="132" t="str">
        <f t="shared" si="92"/>
        <v>XH</v>
      </c>
      <c r="AK702" s="133"/>
      <c r="AL702" s="134" t="str">
        <f t="shared" si="86"/>
        <v>XH</v>
      </c>
      <c r="AM702" s="119">
        <v>106</v>
      </c>
      <c r="AN702" s="135">
        <f t="shared" si="87"/>
        <v>1</v>
      </c>
      <c r="AO702" s="135" t="str">
        <f t="shared" si="88"/>
        <v>113</v>
      </c>
      <c r="AP702" s="135" t="str">
        <f t="shared" si="89"/>
        <v>11</v>
      </c>
      <c r="AQ702" s="135" t="str">
        <f t="shared" si="90"/>
        <v>1</v>
      </c>
      <c r="AR702" s="136"/>
      <c r="AS702" s="137">
        <v>3</v>
      </c>
      <c r="AT702" s="161"/>
      <c r="AU702" s="137"/>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c r="BV702" s="6"/>
      <c r="BW702" s="6"/>
      <c r="BX702" s="6"/>
    </row>
    <row r="703" spans="1:76" ht="24.95" customHeight="1" x14ac:dyDescent="0.25">
      <c r="A703" s="43">
        <v>18</v>
      </c>
      <c r="B703" s="44">
        <v>35</v>
      </c>
      <c r="C703" s="50" t="s">
        <v>1776</v>
      </c>
      <c r="D703" s="119">
        <f>IF(AND(AS703=AS702,AL703=AL702),IF(AL703="TN",IF(AS702=3,IF(D702&lt;'Phan phong'!$I$9,D702+1,1),IF(D702&lt;'Phan phong'!$I$10,D702+1,1)),IF(AS702=3,IF(D702&lt;'Phan phong'!$P$9,D702+1,1),IF(D702&lt;'Phan phong'!$P$10,D702+1,1))),1)</f>
        <v>22</v>
      </c>
      <c r="E703" s="120">
        <v>290701</v>
      </c>
      <c r="F703" s="121" t="s">
        <v>2039</v>
      </c>
      <c r="G703" s="122" t="s">
        <v>339</v>
      </c>
      <c r="H703" s="123">
        <v>37144</v>
      </c>
      <c r="I703" s="124"/>
      <c r="J703" s="124"/>
      <c r="K703" s="124"/>
      <c r="L703" s="124"/>
      <c r="M703" s="124"/>
      <c r="N703" s="124"/>
      <c r="O703" s="124"/>
      <c r="P703" s="124"/>
      <c r="Q703" s="125"/>
      <c r="R703" s="126"/>
      <c r="S703" s="124"/>
      <c r="T703" s="124"/>
      <c r="U703" s="124"/>
      <c r="V703" s="124"/>
      <c r="W703" s="124"/>
      <c r="X703" s="124"/>
      <c r="Y703" s="124"/>
      <c r="Z703" s="124"/>
      <c r="AA703" s="125"/>
      <c r="AB703" s="126"/>
      <c r="AC703" s="127">
        <f>SUM(I703,K703,M703,O703)</f>
        <v>0</v>
      </c>
      <c r="AD703" s="128" t="s">
        <v>5</v>
      </c>
      <c r="AE703" s="128" t="s">
        <v>272</v>
      </c>
      <c r="AF703" s="129"/>
      <c r="AG703" s="129"/>
      <c r="AH703" s="130"/>
      <c r="AI703" s="131">
        <f t="shared" si="91"/>
        <v>24</v>
      </c>
      <c r="AJ703" s="132" t="str">
        <f t="shared" si="92"/>
        <v>XH</v>
      </c>
      <c r="AK703" s="133"/>
      <c r="AL703" s="134" t="str">
        <f t="shared" si="86"/>
        <v>XH</v>
      </c>
      <c r="AM703" s="119">
        <v>926</v>
      </c>
      <c r="AN703" s="135">
        <f t="shared" si="87"/>
        <v>0</v>
      </c>
      <c r="AO703" s="135" t="str">
        <f t="shared" si="88"/>
        <v>105</v>
      </c>
      <c r="AP703" s="135" t="str">
        <f t="shared" si="89"/>
        <v>10</v>
      </c>
      <c r="AQ703" s="135" t="str">
        <f t="shared" si="90"/>
        <v>0</v>
      </c>
      <c r="AR703" s="136"/>
      <c r="AS703" s="137">
        <v>3</v>
      </c>
      <c r="AT703" s="162"/>
      <c r="AU703" s="161"/>
    </row>
    <row r="704" spans="1:76" ht="24.95" customHeight="1" x14ac:dyDescent="0.2">
      <c r="A704" s="43">
        <v>10</v>
      </c>
      <c r="B704" s="43">
        <v>10</v>
      </c>
      <c r="C704" s="15" t="s">
        <v>1172</v>
      </c>
      <c r="D704" s="119">
        <f>IF(AND(AS704=AS703,AL704=AL703),IF(AL704="TN",IF(AS703=3,IF(D703&lt;'Phan phong'!$I$9,D703+1,1),IF(D703&lt;'Phan phong'!$I$10,D703+1,1)),IF(AS703=3,IF(D703&lt;'Phan phong'!$P$9,D703+1,1),IF(D703&lt;'Phan phong'!$P$10,D703+1,1))),1)</f>
        <v>23</v>
      </c>
      <c r="E704" s="138">
        <v>290702</v>
      </c>
      <c r="F704" s="121" t="s">
        <v>601</v>
      </c>
      <c r="G704" s="150" t="s">
        <v>339</v>
      </c>
      <c r="H704" s="163" t="s">
        <v>862</v>
      </c>
      <c r="I704" s="142"/>
      <c r="J704" s="142"/>
      <c r="K704" s="142"/>
      <c r="L704" s="142"/>
      <c r="M704" s="142"/>
      <c r="N704" s="142"/>
      <c r="O704" s="142"/>
      <c r="P704" s="142"/>
      <c r="Q704" s="142"/>
      <c r="R704" s="126"/>
      <c r="S704" s="142"/>
      <c r="T704" s="142"/>
      <c r="U704" s="142"/>
      <c r="V704" s="142"/>
      <c r="W704" s="142"/>
      <c r="X704" s="142"/>
      <c r="Y704" s="142"/>
      <c r="Z704" s="142"/>
      <c r="AA704" s="142"/>
      <c r="AB704" s="126"/>
      <c r="AC704" s="127">
        <f>SUM(I704,K704,M704,O704,Q704)</f>
        <v>0</v>
      </c>
      <c r="AD704" s="143" t="s">
        <v>1281</v>
      </c>
      <c r="AE704" s="143" t="s">
        <v>167</v>
      </c>
      <c r="AF704" s="129"/>
      <c r="AG704" s="129"/>
      <c r="AH704" s="153" t="s">
        <v>1506</v>
      </c>
      <c r="AI704" s="131">
        <f t="shared" si="91"/>
        <v>24</v>
      </c>
      <c r="AJ704" s="132" t="str">
        <f t="shared" si="92"/>
        <v>XH</v>
      </c>
      <c r="AK704" s="133"/>
      <c r="AL704" s="134" t="str">
        <f t="shared" si="86"/>
        <v>XH</v>
      </c>
      <c r="AM704" s="119">
        <v>360</v>
      </c>
      <c r="AN704" s="135">
        <f t="shared" si="87"/>
        <v>1</v>
      </c>
      <c r="AO704" s="135" t="str">
        <f t="shared" si="88"/>
        <v>119</v>
      </c>
      <c r="AP704" s="135" t="str">
        <f t="shared" si="89"/>
        <v>11</v>
      </c>
      <c r="AQ704" s="135" t="str">
        <f t="shared" si="90"/>
        <v>1</v>
      </c>
      <c r="AR704" s="146"/>
      <c r="AS704" s="137">
        <v>3</v>
      </c>
      <c r="AT704" s="145"/>
      <c r="AU704" s="145"/>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row>
    <row r="705" spans="1:76" ht="24.95" customHeight="1" x14ac:dyDescent="0.25">
      <c r="A705" s="43">
        <v>28</v>
      </c>
      <c r="B705" s="44">
        <v>10</v>
      </c>
      <c r="C705" s="50" t="s">
        <v>1707</v>
      </c>
      <c r="D705" s="119">
        <f>IF(AND(AS705=AS704,AL705=AL704),IF(AL705="TN",IF(AS704=3,IF(D704&lt;'Phan phong'!$I$9,D704+1,1),IF(D704&lt;'Phan phong'!$I$10,D704+1,1)),IF(AS704=3,IF(D704&lt;'Phan phong'!$P$9,D704+1,1),IF(D704&lt;'Phan phong'!$P$10,D704+1,1))),1)</f>
        <v>24</v>
      </c>
      <c r="E705" s="120">
        <v>290703</v>
      </c>
      <c r="F705" s="121" t="s">
        <v>436</v>
      </c>
      <c r="G705" s="122" t="s">
        <v>339</v>
      </c>
      <c r="H705" s="123">
        <v>37092</v>
      </c>
      <c r="I705" s="124"/>
      <c r="J705" s="124"/>
      <c r="K705" s="124"/>
      <c r="L705" s="124"/>
      <c r="M705" s="124"/>
      <c r="N705" s="124"/>
      <c r="O705" s="124"/>
      <c r="P705" s="124"/>
      <c r="Q705" s="125"/>
      <c r="R705" s="126"/>
      <c r="S705" s="124"/>
      <c r="T705" s="124"/>
      <c r="U705" s="124"/>
      <c r="V705" s="124"/>
      <c r="W705" s="124"/>
      <c r="X705" s="124"/>
      <c r="Y705" s="124"/>
      <c r="Z705" s="124"/>
      <c r="AA705" s="125"/>
      <c r="AB705" s="126"/>
      <c r="AC705" s="127">
        <f>SUM(I705,K705,M705,O705,Q705)</f>
        <v>0</v>
      </c>
      <c r="AD705" s="128" t="s">
        <v>6</v>
      </c>
      <c r="AE705" s="128" t="s">
        <v>272</v>
      </c>
      <c r="AF705" s="177"/>
      <c r="AG705" s="177"/>
      <c r="AH705" s="165"/>
      <c r="AI705" s="131">
        <f t="shared" si="91"/>
        <v>24</v>
      </c>
      <c r="AJ705" s="132" t="str">
        <f t="shared" si="92"/>
        <v>XH</v>
      </c>
      <c r="AK705" s="133"/>
      <c r="AL705" s="134" t="str">
        <f t="shared" si="86"/>
        <v>XH</v>
      </c>
      <c r="AM705" s="119">
        <v>857</v>
      </c>
      <c r="AN705" s="135">
        <f t="shared" si="87"/>
        <v>0</v>
      </c>
      <c r="AO705" s="135" t="str">
        <f t="shared" si="88"/>
        <v>104</v>
      </c>
      <c r="AP705" s="135" t="str">
        <f t="shared" si="89"/>
        <v>10</v>
      </c>
      <c r="AQ705" s="135" t="str">
        <f t="shared" si="90"/>
        <v>0</v>
      </c>
      <c r="AR705" s="136"/>
      <c r="AS705" s="137">
        <v>3</v>
      </c>
      <c r="AT705" s="162"/>
      <c r="AU705" s="161"/>
    </row>
    <row r="706" spans="1:76" ht="24.95" customHeight="1" x14ac:dyDescent="0.2">
      <c r="A706" s="43">
        <v>7</v>
      </c>
      <c r="B706" s="44">
        <v>32</v>
      </c>
      <c r="C706" s="50" t="s">
        <v>1882</v>
      </c>
      <c r="D706" s="119">
        <f>IF(AND(AS706=AS705,AL706=AL705),IF(AL706="TN",IF(AS705=3,IF(D705&lt;'Phan phong'!$I$9,D705+1,1),IF(D705&lt;'Phan phong'!$I$10,D705+1,1)),IF(AS705=3,IF(D705&lt;'Phan phong'!$P$9,D705+1,1),IF(D705&lt;'Phan phong'!$P$10,D705+1,1))),1)</f>
        <v>25</v>
      </c>
      <c r="E706" s="138">
        <v>290704</v>
      </c>
      <c r="F706" s="121" t="s">
        <v>2078</v>
      </c>
      <c r="G706" s="122" t="s">
        <v>339</v>
      </c>
      <c r="H706" s="123">
        <v>37252</v>
      </c>
      <c r="I706" s="124"/>
      <c r="J706" s="124"/>
      <c r="K706" s="124"/>
      <c r="L706" s="124"/>
      <c r="M706" s="124"/>
      <c r="N706" s="124"/>
      <c r="O706" s="124"/>
      <c r="P706" s="124"/>
      <c r="Q706" s="125"/>
      <c r="R706" s="126"/>
      <c r="S706" s="124"/>
      <c r="T706" s="124"/>
      <c r="U706" s="124"/>
      <c r="V706" s="124"/>
      <c r="W706" s="124"/>
      <c r="X706" s="124"/>
      <c r="Y706" s="124"/>
      <c r="Z706" s="124"/>
      <c r="AA706" s="125"/>
      <c r="AB706" s="126"/>
      <c r="AC706" s="127">
        <f>SUM(I706,K706,M706,O706)</f>
        <v>0</v>
      </c>
      <c r="AD706" s="128" t="s">
        <v>9</v>
      </c>
      <c r="AE706" s="128" t="s">
        <v>163</v>
      </c>
      <c r="AF706" s="129"/>
      <c r="AG706" s="129"/>
      <c r="AH706" s="130"/>
      <c r="AI706" s="131">
        <f t="shared" si="91"/>
        <v>24</v>
      </c>
      <c r="AJ706" s="132" t="str">
        <f t="shared" si="92"/>
        <v>TN</v>
      </c>
      <c r="AK706" s="133" t="s">
        <v>272</v>
      </c>
      <c r="AL706" s="134" t="str">
        <f t="shared" si="86"/>
        <v>XH</v>
      </c>
      <c r="AM706" s="119">
        <v>1038</v>
      </c>
      <c r="AN706" s="135">
        <f t="shared" si="87"/>
        <v>0</v>
      </c>
      <c r="AO706" s="135" t="str">
        <f t="shared" si="88"/>
        <v>108</v>
      </c>
      <c r="AP706" s="135" t="str">
        <f t="shared" si="89"/>
        <v>10</v>
      </c>
      <c r="AQ706" s="135" t="str">
        <f t="shared" si="90"/>
        <v>0</v>
      </c>
      <c r="AR706" s="146"/>
      <c r="AS706" s="137">
        <v>3</v>
      </c>
      <c r="AT706" s="137"/>
      <c r="AU706" s="161"/>
    </row>
    <row r="707" spans="1:76" ht="24.95" customHeight="1" x14ac:dyDescent="0.25">
      <c r="A707" s="43">
        <v>16</v>
      </c>
      <c r="B707" s="43">
        <v>16</v>
      </c>
      <c r="C707" s="15" t="s">
        <v>1116</v>
      </c>
      <c r="D707" s="119">
        <f>IF(AND(AS707=AS706,AL707=AL706),IF(AL707="TN",IF(AS706=3,IF(D706&lt;'Phan phong'!$I$9,D706+1,1),IF(D706&lt;'Phan phong'!$I$10,D706+1,1)),IF(AS706=3,IF(D706&lt;'Phan phong'!$P$9,D706+1,1),IF(D706&lt;'Phan phong'!$P$10,D706+1,1))),1)</f>
        <v>26</v>
      </c>
      <c r="E707" s="120">
        <v>290705</v>
      </c>
      <c r="F707" s="121" t="s">
        <v>562</v>
      </c>
      <c r="G707" s="150" t="s">
        <v>339</v>
      </c>
      <c r="H707" s="163" t="s">
        <v>838</v>
      </c>
      <c r="I707" s="142"/>
      <c r="J707" s="142"/>
      <c r="K707" s="124"/>
      <c r="L707" s="124"/>
      <c r="M707" s="124"/>
      <c r="N707" s="124"/>
      <c r="O707" s="124"/>
      <c r="P707" s="124"/>
      <c r="Q707" s="142"/>
      <c r="R707" s="152"/>
      <c r="S707" s="142"/>
      <c r="T707" s="142"/>
      <c r="U707" s="124"/>
      <c r="V707" s="124"/>
      <c r="W707" s="124"/>
      <c r="X707" s="124"/>
      <c r="Y707" s="124"/>
      <c r="Z707" s="124"/>
      <c r="AA707" s="142"/>
      <c r="AB707" s="152"/>
      <c r="AC707" s="127">
        <f>SUM(I707,K707,M707,O707,Q707)</f>
        <v>0</v>
      </c>
      <c r="AD707" s="143" t="s">
        <v>17</v>
      </c>
      <c r="AE707" s="143" t="s">
        <v>273</v>
      </c>
      <c r="AF707" s="129"/>
      <c r="AG707" s="129"/>
      <c r="AH707" s="164"/>
      <c r="AI707" s="131">
        <f t="shared" si="91"/>
        <v>24</v>
      </c>
      <c r="AJ707" s="132" t="str">
        <f t="shared" si="92"/>
        <v>XH</v>
      </c>
      <c r="AK707" s="133"/>
      <c r="AL707" s="134" t="str">
        <f t="shared" ref="AL707:AL770" si="95">IF(AK707&lt;&gt;"",AK707,AJ707)</f>
        <v>XH</v>
      </c>
      <c r="AM707" s="119">
        <v>315</v>
      </c>
      <c r="AN707" s="135">
        <f t="shared" ref="AN707:AN770" si="96">IF(LEFT(AE707,2)="11",1,IF(LEFT(AE707,2)="12",2,0))</f>
        <v>1</v>
      </c>
      <c r="AO707" s="135" t="str">
        <f t="shared" ref="AO707:AO770" si="97">LEFT(AD707,2)&amp;RIGHT(AD707,1)</f>
        <v>118</v>
      </c>
      <c r="AP707" s="135" t="str">
        <f t="shared" ref="AP707:AP770" si="98">LEFT(AD707,2)</f>
        <v>11</v>
      </c>
      <c r="AQ707" s="135" t="str">
        <f t="shared" ref="AQ707:AQ770" si="99">RIGHT(AP707,1)</f>
        <v>1</v>
      </c>
      <c r="AR707" s="136"/>
      <c r="AS707" s="137">
        <v>3</v>
      </c>
      <c r="AT707" s="161"/>
      <c r="AU707" s="137"/>
      <c r="AV707" s="6"/>
      <c r="AW707" s="6"/>
      <c r="AX707" s="6"/>
      <c r="AY707" s="6"/>
      <c r="AZ707" s="6"/>
      <c r="BA707" s="6"/>
      <c r="BB707" s="6"/>
      <c r="BC707" s="6"/>
      <c r="BD707" s="6"/>
      <c r="BE707" s="6"/>
      <c r="BF707" s="6"/>
      <c r="BG707" s="6"/>
      <c r="BH707" s="6"/>
      <c r="BI707" s="6"/>
      <c r="BJ707" s="6"/>
      <c r="BK707" s="6"/>
      <c r="BL707" s="6"/>
      <c r="BM707" s="6"/>
      <c r="BN707" s="6"/>
      <c r="BO707" s="6"/>
      <c r="BP707" s="6"/>
      <c r="BQ707" s="6"/>
      <c r="BR707" s="6"/>
      <c r="BS707" s="6"/>
      <c r="BT707" s="6"/>
      <c r="BU707" s="6"/>
      <c r="BV707" s="6"/>
      <c r="BW707" s="6"/>
      <c r="BX707" s="6"/>
    </row>
    <row r="708" spans="1:76" ht="24.95" customHeight="1" x14ac:dyDescent="0.25">
      <c r="A708" s="43">
        <v>40</v>
      </c>
      <c r="B708" s="43">
        <v>40</v>
      </c>
      <c r="C708" s="15" t="s">
        <v>1119</v>
      </c>
      <c r="D708" s="119">
        <f>IF(AND(AS708=AS707,AL708=AL707),IF(AL708="TN",IF(AS707=3,IF(D707&lt;'Phan phong'!$I$9,D707+1,1),IF(D707&lt;'Phan phong'!$I$10,D707+1,1)),IF(AS707=3,IF(D707&lt;'Phan phong'!$P$9,D707+1,1),IF(D707&lt;'Phan phong'!$P$10,D707+1,1))),1)</f>
        <v>27</v>
      </c>
      <c r="E708" s="138">
        <v>290706</v>
      </c>
      <c r="F708" s="121" t="s">
        <v>565</v>
      </c>
      <c r="G708" s="150" t="s">
        <v>339</v>
      </c>
      <c r="H708" s="163" t="s">
        <v>840</v>
      </c>
      <c r="I708" s="142"/>
      <c r="J708" s="142"/>
      <c r="K708" s="124"/>
      <c r="L708" s="124"/>
      <c r="M708" s="124"/>
      <c r="N708" s="124"/>
      <c r="O708" s="124"/>
      <c r="P708" s="124"/>
      <c r="Q708" s="142"/>
      <c r="R708" s="152"/>
      <c r="S708" s="142"/>
      <c r="T708" s="142"/>
      <c r="U708" s="124"/>
      <c r="V708" s="124"/>
      <c r="W708" s="124"/>
      <c r="X708" s="124"/>
      <c r="Y708" s="124"/>
      <c r="Z708" s="124"/>
      <c r="AA708" s="142"/>
      <c r="AB708" s="152"/>
      <c r="AC708" s="127">
        <f>SUM(I708,K708,M708,O708,Q708)</f>
        <v>0</v>
      </c>
      <c r="AD708" s="143" t="s">
        <v>17</v>
      </c>
      <c r="AE708" s="143" t="s">
        <v>273</v>
      </c>
      <c r="AF708" s="129"/>
      <c r="AG708" s="129"/>
      <c r="AH708" s="144"/>
      <c r="AI708" s="131">
        <f t="shared" ref="AI708:AI771" si="100">IF($D708=1,AI707+1,AI707)</f>
        <v>24</v>
      </c>
      <c r="AJ708" s="132" t="str">
        <f t="shared" si="92"/>
        <v>XH</v>
      </c>
      <c r="AK708" s="133"/>
      <c r="AL708" s="134" t="str">
        <f t="shared" si="95"/>
        <v>XH</v>
      </c>
      <c r="AM708" s="119">
        <v>317</v>
      </c>
      <c r="AN708" s="135">
        <f t="shared" si="96"/>
        <v>1</v>
      </c>
      <c r="AO708" s="135" t="str">
        <f t="shared" si="97"/>
        <v>118</v>
      </c>
      <c r="AP708" s="135" t="str">
        <f t="shared" si="98"/>
        <v>11</v>
      </c>
      <c r="AQ708" s="135" t="str">
        <f t="shared" si="99"/>
        <v>1</v>
      </c>
      <c r="AR708" s="136"/>
      <c r="AS708" s="137">
        <v>3</v>
      </c>
      <c r="AT708" s="161"/>
      <c r="AU708" s="137"/>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c r="BV708" s="6"/>
      <c r="BW708" s="6"/>
      <c r="BX708" s="6"/>
    </row>
    <row r="709" spans="1:76" ht="24.95" customHeight="1" x14ac:dyDescent="0.25">
      <c r="A709" s="43">
        <v>40</v>
      </c>
      <c r="B709" s="44">
        <v>6</v>
      </c>
      <c r="C709" s="50" t="s">
        <v>1687</v>
      </c>
      <c r="D709" s="119">
        <f>IF(AND(AS709=AS708,AL709=AL708),IF(AL709="TN",IF(AS708=3,IF(D708&lt;'Phan phong'!$I$9,D708+1,1),IF(D708&lt;'Phan phong'!$I$10,D708+1,1)),IF(AS708=3,IF(D708&lt;'Phan phong'!$P$9,D708+1,1),IF(D708&lt;'Phan phong'!$P$10,D708+1,1))),1)</f>
        <v>28</v>
      </c>
      <c r="E709" s="120">
        <v>290707</v>
      </c>
      <c r="F709" s="121" t="s">
        <v>438</v>
      </c>
      <c r="G709" s="122" t="s">
        <v>339</v>
      </c>
      <c r="H709" s="174">
        <v>37186</v>
      </c>
      <c r="I709" s="175"/>
      <c r="J709" s="175"/>
      <c r="K709" s="175"/>
      <c r="L709" s="175"/>
      <c r="M709" s="175"/>
      <c r="N709" s="175"/>
      <c r="O709" s="175"/>
      <c r="P709" s="175"/>
      <c r="Q709" s="176"/>
      <c r="R709" s="126"/>
      <c r="S709" s="175"/>
      <c r="T709" s="175"/>
      <c r="U709" s="175"/>
      <c r="V709" s="175"/>
      <c r="W709" s="175"/>
      <c r="X709" s="175"/>
      <c r="Y709" s="175"/>
      <c r="Z709" s="175"/>
      <c r="AA709" s="176"/>
      <c r="AB709" s="126"/>
      <c r="AC709" s="127">
        <f>SUM(I709,K709,M709,O709,Q709)</f>
        <v>0</v>
      </c>
      <c r="AD709" s="128" t="s">
        <v>4</v>
      </c>
      <c r="AE709" s="128" t="s">
        <v>272</v>
      </c>
      <c r="AF709" s="177"/>
      <c r="AG709" s="177"/>
      <c r="AH709" s="171"/>
      <c r="AI709" s="131">
        <f t="shared" si="100"/>
        <v>24</v>
      </c>
      <c r="AJ709" s="132" t="str">
        <f t="shared" si="92"/>
        <v>XH</v>
      </c>
      <c r="AK709" s="133"/>
      <c r="AL709" s="134" t="str">
        <f t="shared" si="95"/>
        <v>XH</v>
      </c>
      <c r="AM709" s="119">
        <v>837</v>
      </c>
      <c r="AN709" s="135">
        <f t="shared" si="96"/>
        <v>0</v>
      </c>
      <c r="AO709" s="135" t="str">
        <f t="shared" si="97"/>
        <v>103</v>
      </c>
      <c r="AP709" s="135" t="str">
        <f t="shared" si="98"/>
        <v>10</v>
      </c>
      <c r="AQ709" s="135" t="str">
        <f t="shared" si="99"/>
        <v>0</v>
      </c>
      <c r="AR709" s="136"/>
      <c r="AS709" s="137">
        <v>3</v>
      </c>
      <c r="AT709" s="161"/>
      <c r="AU709" s="161"/>
    </row>
    <row r="710" spans="1:76" ht="24.95" customHeight="1" x14ac:dyDescent="0.25">
      <c r="A710" s="43">
        <v>27</v>
      </c>
      <c r="B710" s="44">
        <v>17</v>
      </c>
      <c r="C710" s="50" t="s">
        <v>1835</v>
      </c>
      <c r="D710" s="119">
        <f>IF(AND(AS710=AS709,AL710=AL709),IF(AL710="TN",IF(AS709=3,IF(D709&lt;'Phan phong'!$I$9,D709+1,1),IF(D709&lt;'Phan phong'!$I$10,D709+1,1)),IF(AS709=3,IF(D709&lt;'Phan phong'!$P$9,D709+1,1),IF(D709&lt;'Phan phong'!$P$10,D709+1,1))),1)</f>
        <v>29</v>
      </c>
      <c r="E710" s="138">
        <v>290708</v>
      </c>
      <c r="F710" s="121" t="s">
        <v>2060</v>
      </c>
      <c r="G710" s="122" t="s">
        <v>339</v>
      </c>
      <c r="H710" s="123">
        <v>37121</v>
      </c>
      <c r="I710" s="124"/>
      <c r="J710" s="124"/>
      <c r="K710" s="124"/>
      <c r="L710" s="124"/>
      <c r="M710" s="124"/>
      <c r="N710" s="124"/>
      <c r="O710" s="124"/>
      <c r="P710" s="124"/>
      <c r="Q710" s="125"/>
      <c r="R710" s="126"/>
      <c r="S710" s="124"/>
      <c r="T710" s="124"/>
      <c r="U710" s="124"/>
      <c r="V710" s="124"/>
      <c r="W710" s="124"/>
      <c r="X710" s="124"/>
      <c r="Y710" s="124"/>
      <c r="Z710" s="124"/>
      <c r="AA710" s="125"/>
      <c r="AB710" s="126"/>
      <c r="AC710" s="127">
        <f>SUM(I710,K710,M710,O710)</f>
        <v>0</v>
      </c>
      <c r="AD710" s="128" t="s">
        <v>8</v>
      </c>
      <c r="AE710" s="128" t="s">
        <v>272</v>
      </c>
      <c r="AF710" s="129"/>
      <c r="AG710" s="129"/>
      <c r="AH710" s="130"/>
      <c r="AI710" s="131">
        <f t="shared" si="100"/>
        <v>24</v>
      </c>
      <c r="AJ710" s="132" t="str">
        <f t="shared" si="92"/>
        <v>XH</v>
      </c>
      <c r="AK710" s="133"/>
      <c r="AL710" s="134" t="str">
        <f t="shared" si="95"/>
        <v>XH</v>
      </c>
      <c r="AM710" s="119">
        <v>989</v>
      </c>
      <c r="AN710" s="135">
        <f t="shared" si="96"/>
        <v>0</v>
      </c>
      <c r="AO710" s="135" t="str">
        <f t="shared" si="97"/>
        <v>107</v>
      </c>
      <c r="AP710" s="135" t="str">
        <f t="shared" si="98"/>
        <v>10</v>
      </c>
      <c r="AQ710" s="135" t="str">
        <f t="shared" si="99"/>
        <v>0</v>
      </c>
      <c r="AR710" s="136"/>
      <c r="AS710" s="137">
        <v>3</v>
      </c>
      <c r="AT710" s="137"/>
      <c r="AU710" s="161"/>
    </row>
    <row r="711" spans="1:76" ht="24.95" customHeight="1" x14ac:dyDescent="0.2">
      <c r="A711" s="43">
        <v>34</v>
      </c>
      <c r="B711" s="43">
        <v>34</v>
      </c>
      <c r="C711" s="15" t="s">
        <v>1153</v>
      </c>
      <c r="D711" s="119">
        <f>IF(AND(AS711=AS710,AL711=AL710),IF(AL711="TN",IF(AS710=3,IF(D710&lt;'Phan phong'!$I$9,D710+1,1),IF(D710&lt;'Phan phong'!$I$10,D710+1,1)),IF(AS710=3,IF(D710&lt;'Phan phong'!$P$9,D710+1,1),IF(D710&lt;'Phan phong'!$P$10,D710+1,1))),1)</f>
        <v>1</v>
      </c>
      <c r="E711" s="120">
        <v>290709</v>
      </c>
      <c r="F711" s="121" t="s">
        <v>584</v>
      </c>
      <c r="G711" s="150" t="s">
        <v>339</v>
      </c>
      <c r="H711" s="163" t="s">
        <v>852</v>
      </c>
      <c r="I711" s="142"/>
      <c r="J711" s="142"/>
      <c r="K711" s="124"/>
      <c r="L711" s="124"/>
      <c r="M711" s="124"/>
      <c r="N711" s="124"/>
      <c r="O711" s="124"/>
      <c r="P711" s="124"/>
      <c r="Q711" s="142"/>
      <c r="R711" s="126"/>
      <c r="S711" s="142"/>
      <c r="T711" s="142"/>
      <c r="U711" s="124"/>
      <c r="V711" s="124"/>
      <c r="W711" s="124"/>
      <c r="X711" s="124"/>
      <c r="Y711" s="124"/>
      <c r="Z711" s="124"/>
      <c r="AA711" s="142"/>
      <c r="AB711" s="126"/>
      <c r="AC711" s="127">
        <f t="shared" ref="AC711:AC716" si="101">SUM(I711,K711,M711,O711,Q711)</f>
        <v>0</v>
      </c>
      <c r="AD711" s="143" t="s">
        <v>1281</v>
      </c>
      <c r="AE711" s="143" t="s">
        <v>167</v>
      </c>
      <c r="AF711" s="129"/>
      <c r="AG711" s="129"/>
      <c r="AH711" s="164"/>
      <c r="AI711" s="131">
        <f t="shared" si="100"/>
        <v>25</v>
      </c>
      <c r="AJ711" s="132" t="str">
        <f t="shared" si="92"/>
        <v>XH</v>
      </c>
      <c r="AK711" s="133"/>
      <c r="AL711" s="134" t="str">
        <f t="shared" si="95"/>
        <v>XH</v>
      </c>
      <c r="AM711" s="119">
        <v>361</v>
      </c>
      <c r="AN711" s="135">
        <f t="shared" si="96"/>
        <v>1</v>
      </c>
      <c r="AO711" s="135" t="str">
        <f t="shared" si="97"/>
        <v>119</v>
      </c>
      <c r="AP711" s="135" t="str">
        <f t="shared" si="98"/>
        <v>11</v>
      </c>
      <c r="AQ711" s="135" t="str">
        <f t="shared" si="99"/>
        <v>1</v>
      </c>
      <c r="AR711" s="146"/>
      <c r="AS711" s="137">
        <v>3</v>
      </c>
      <c r="AT711" s="145"/>
      <c r="AU711" s="137"/>
      <c r="AV711" s="6"/>
      <c r="AW711" s="6"/>
      <c r="AX711" s="6"/>
      <c r="AY711" s="6"/>
      <c r="AZ711" s="6"/>
      <c r="BA711" s="6"/>
      <c r="BB711" s="6"/>
      <c r="BC711" s="6"/>
      <c r="BD711" s="6"/>
      <c r="BE711" s="6"/>
      <c r="BF711" s="6"/>
      <c r="BG711" s="6"/>
      <c r="BH711" s="6"/>
      <c r="BI711" s="6"/>
      <c r="BJ711" s="6"/>
      <c r="BK711" s="6"/>
      <c r="BL711" s="6"/>
      <c r="BM711" s="6"/>
      <c r="BN711" s="6"/>
      <c r="BO711" s="6"/>
      <c r="BP711" s="6"/>
      <c r="BQ711" s="6"/>
      <c r="BR711" s="6"/>
      <c r="BS711" s="6"/>
      <c r="BT711" s="6"/>
      <c r="BU711" s="6"/>
      <c r="BV711" s="6"/>
      <c r="BW711" s="6"/>
      <c r="BX711" s="6"/>
    </row>
    <row r="712" spans="1:76" ht="24.95" customHeight="1" x14ac:dyDescent="0.2">
      <c r="A712" s="43">
        <v>44</v>
      </c>
      <c r="B712" s="43">
        <v>44</v>
      </c>
      <c r="C712" s="15" t="s">
        <v>1144</v>
      </c>
      <c r="D712" s="119">
        <f>IF(AND(AS712=AS711,AL712=AL711),IF(AL712="TN",IF(AS711=3,IF(D711&lt;'Phan phong'!$I$9,D711+1,1),IF(D711&lt;'Phan phong'!$I$10,D711+1,1)),IF(AS711=3,IF(D711&lt;'Phan phong'!$P$9,D711+1,1),IF(D711&lt;'Phan phong'!$P$10,D711+1,1))),1)</f>
        <v>2</v>
      </c>
      <c r="E712" s="138">
        <v>290710</v>
      </c>
      <c r="F712" s="121" t="s">
        <v>580</v>
      </c>
      <c r="G712" s="150" t="s">
        <v>339</v>
      </c>
      <c r="H712" s="163" t="s">
        <v>850</v>
      </c>
      <c r="I712" s="142"/>
      <c r="J712" s="142"/>
      <c r="K712" s="124"/>
      <c r="L712" s="124"/>
      <c r="M712" s="124"/>
      <c r="N712" s="124"/>
      <c r="O712" s="124"/>
      <c r="P712" s="124"/>
      <c r="Q712" s="142"/>
      <c r="R712" s="126"/>
      <c r="S712" s="142"/>
      <c r="T712" s="142"/>
      <c r="U712" s="124"/>
      <c r="V712" s="124"/>
      <c r="W712" s="124"/>
      <c r="X712" s="124"/>
      <c r="Y712" s="124"/>
      <c r="Z712" s="124"/>
      <c r="AA712" s="142"/>
      <c r="AB712" s="126"/>
      <c r="AC712" s="127">
        <f t="shared" si="101"/>
        <v>0</v>
      </c>
      <c r="AD712" s="143" t="s">
        <v>17</v>
      </c>
      <c r="AE712" s="143" t="s">
        <v>273</v>
      </c>
      <c r="AF712" s="129"/>
      <c r="AG712" s="129"/>
      <c r="AH712" s="144"/>
      <c r="AI712" s="131">
        <f t="shared" si="100"/>
        <v>25</v>
      </c>
      <c r="AJ712" s="132" t="str">
        <f t="shared" si="92"/>
        <v>XH</v>
      </c>
      <c r="AK712" s="133"/>
      <c r="AL712" s="134" t="str">
        <f t="shared" si="95"/>
        <v>XH</v>
      </c>
      <c r="AM712" s="119">
        <v>319</v>
      </c>
      <c r="AN712" s="135">
        <f t="shared" si="96"/>
        <v>1</v>
      </c>
      <c r="AO712" s="135" t="str">
        <f t="shared" si="97"/>
        <v>118</v>
      </c>
      <c r="AP712" s="135" t="str">
        <f t="shared" si="98"/>
        <v>11</v>
      </c>
      <c r="AQ712" s="135" t="str">
        <f t="shared" si="99"/>
        <v>1</v>
      </c>
      <c r="AR712" s="146"/>
      <c r="AS712" s="137">
        <v>3</v>
      </c>
      <c r="AT712" s="145"/>
      <c r="AU712" s="145"/>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row>
    <row r="713" spans="1:76" ht="24.95" customHeight="1" x14ac:dyDescent="0.25">
      <c r="A713" s="43">
        <v>24</v>
      </c>
      <c r="B713" s="43">
        <v>24</v>
      </c>
      <c r="C713" s="15" t="s">
        <v>1117</v>
      </c>
      <c r="D713" s="119">
        <f>IF(AND(AS713=AS712,AL713=AL712),IF(AL713="TN",IF(AS712=3,IF(D712&lt;'Phan phong'!$I$9,D712+1,1),IF(D712&lt;'Phan phong'!$I$10,D712+1,1)),IF(AS712=3,IF(D712&lt;'Phan phong'!$P$9,D712+1,1),IF(D712&lt;'Phan phong'!$P$10,D712+1,1))),1)</f>
        <v>3</v>
      </c>
      <c r="E713" s="120">
        <v>290711</v>
      </c>
      <c r="F713" s="121" t="s">
        <v>547</v>
      </c>
      <c r="G713" s="150" t="s">
        <v>339</v>
      </c>
      <c r="H713" s="163" t="s">
        <v>839</v>
      </c>
      <c r="I713" s="142"/>
      <c r="J713" s="142"/>
      <c r="K713" s="124"/>
      <c r="L713" s="124"/>
      <c r="M713" s="124"/>
      <c r="N713" s="124"/>
      <c r="O713" s="124"/>
      <c r="P713" s="124"/>
      <c r="Q713" s="142"/>
      <c r="R713" s="152"/>
      <c r="S713" s="142"/>
      <c r="T713" s="142"/>
      <c r="U713" s="124"/>
      <c r="V713" s="124"/>
      <c r="W713" s="124"/>
      <c r="X713" s="124"/>
      <c r="Y713" s="124"/>
      <c r="Z713" s="124"/>
      <c r="AA713" s="142"/>
      <c r="AB713" s="152"/>
      <c r="AC713" s="127">
        <f t="shared" si="101"/>
        <v>0</v>
      </c>
      <c r="AD713" s="143" t="s">
        <v>17</v>
      </c>
      <c r="AE713" s="143" t="s">
        <v>273</v>
      </c>
      <c r="AF713" s="129"/>
      <c r="AG713" s="129"/>
      <c r="AH713" s="164"/>
      <c r="AI713" s="131">
        <f t="shared" si="100"/>
        <v>25</v>
      </c>
      <c r="AJ713" s="132" t="str">
        <f t="shared" si="92"/>
        <v>XH</v>
      </c>
      <c r="AK713" s="133"/>
      <c r="AL713" s="134" t="str">
        <f t="shared" si="95"/>
        <v>XH</v>
      </c>
      <c r="AM713" s="119">
        <v>316</v>
      </c>
      <c r="AN713" s="135">
        <f t="shared" si="96"/>
        <v>1</v>
      </c>
      <c r="AO713" s="135" t="str">
        <f t="shared" si="97"/>
        <v>118</v>
      </c>
      <c r="AP713" s="135" t="str">
        <f t="shared" si="98"/>
        <v>11</v>
      </c>
      <c r="AQ713" s="135" t="str">
        <f t="shared" si="99"/>
        <v>1</v>
      </c>
      <c r="AR713" s="136"/>
      <c r="AS713" s="137">
        <v>3</v>
      </c>
      <c r="AT713" s="161"/>
      <c r="AU713" s="137"/>
      <c r="AV713" s="6"/>
      <c r="AW713" s="6"/>
      <c r="AX713" s="6"/>
      <c r="AY713" s="6"/>
      <c r="AZ713" s="6"/>
      <c r="BA713" s="6"/>
      <c r="BB713" s="6"/>
      <c r="BC713" s="6"/>
      <c r="BD713" s="6"/>
      <c r="BE713" s="6"/>
      <c r="BF713" s="6"/>
      <c r="BG713" s="6"/>
      <c r="BH713" s="6"/>
      <c r="BI713" s="6"/>
      <c r="BJ713" s="6"/>
      <c r="BK713" s="6"/>
      <c r="BL713" s="6"/>
      <c r="BM713" s="6"/>
      <c r="BN713" s="6"/>
      <c r="BO713" s="6"/>
      <c r="BP713" s="6"/>
      <c r="BQ713" s="6"/>
      <c r="BR713" s="6"/>
      <c r="BS713" s="6"/>
      <c r="BT713" s="6"/>
      <c r="BU713" s="6"/>
      <c r="BV713" s="6"/>
      <c r="BW713" s="6"/>
      <c r="BX713" s="6"/>
    </row>
    <row r="714" spans="1:76" ht="24.95" customHeight="1" x14ac:dyDescent="0.2">
      <c r="A714" s="43">
        <v>30</v>
      </c>
      <c r="B714" s="43">
        <v>30</v>
      </c>
      <c r="C714" s="15" t="s">
        <v>1113</v>
      </c>
      <c r="D714" s="119">
        <f>IF(AND(AS714=AS713,AL714=AL713),IF(AL714="TN",IF(AS713=3,IF(D713&lt;'Phan phong'!$I$9,D713+1,1),IF(D713&lt;'Phan phong'!$I$10,D713+1,1)),IF(AS713=3,IF(D713&lt;'Phan phong'!$P$9,D713+1,1),IF(D713&lt;'Phan phong'!$P$10,D713+1,1))),1)</f>
        <v>4</v>
      </c>
      <c r="E714" s="138">
        <v>290712</v>
      </c>
      <c r="F714" s="121" t="s">
        <v>460</v>
      </c>
      <c r="G714" s="150" t="s">
        <v>559</v>
      </c>
      <c r="H714" s="163" t="s">
        <v>836</v>
      </c>
      <c r="I714" s="142"/>
      <c r="J714" s="142"/>
      <c r="K714" s="124"/>
      <c r="L714" s="124"/>
      <c r="M714" s="124"/>
      <c r="N714" s="124"/>
      <c r="O714" s="124"/>
      <c r="P714" s="124"/>
      <c r="Q714" s="142"/>
      <c r="R714" s="126"/>
      <c r="S714" s="142"/>
      <c r="T714" s="142"/>
      <c r="U714" s="124"/>
      <c r="V714" s="124"/>
      <c r="W714" s="124"/>
      <c r="X714" s="124"/>
      <c r="Y714" s="124"/>
      <c r="Z714" s="124"/>
      <c r="AA714" s="142"/>
      <c r="AB714" s="126"/>
      <c r="AC714" s="127">
        <f t="shared" si="101"/>
        <v>0</v>
      </c>
      <c r="AD714" s="143" t="s">
        <v>17</v>
      </c>
      <c r="AE714" s="143" t="s">
        <v>273</v>
      </c>
      <c r="AF714" s="129"/>
      <c r="AG714" s="129"/>
      <c r="AH714" s="144"/>
      <c r="AI714" s="131">
        <f t="shared" si="100"/>
        <v>25</v>
      </c>
      <c r="AJ714" s="132" t="str">
        <f t="shared" si="92"/>
        <v>XH</v>
      </c>
      <c r="AK714" s="133"/>
      <c r="AL714" s="134" t="str">
        <f t="shared" si="95"/>
        <v>XH</v>
      </c>
      <c r="AM714" s="119">
        <v>320</v>
      </c>
      <c r="AN714" s="135">
        <f t="shared" si="96"/>
        <v>1</v>
      </c>
      <c r="AO714" s="135" t="str">
        <f t="shared" si="97"/>
        <v>118</v>
      </c>
      <c r="AP714" s="135" t="str">
        <f t="shared" si="98"/>
        <v>11</v>
      </c>
      <c r="AQ714" s="135" t="str">
        <f t="shared" si="99"/>
        <v>1</v>
      </c>
      <c r="AR714" s="146"/>
      <c r="AS714" s="137">
        <v>3</v>
      </c>
      <c r="AT714" s="145"/>
      <c r="AU714" s="145"/>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row>
    <row r="715" spans="1:76" ht="24.95" customHeight="1" x14ac:dyDescent="0.25">
      <c r="A715" s="43">
        <v>27</v>
      </c>
      <c r="B715" s="43">
        <v>27</v>
      </c>
      <c r="C715" s="15" t="s">
        <v>1012</v>
      </c>
      <c r="D715" s="119">
        <f>IF(AND(AS715=AS714,AL715=AL714),IF(AL715="TN",IF(AS714=3,IF(D714&lt;'Phan phong'!$I$9,D714+1,1),IF(D714&lt;'Phan phong'!$I$10,D714+1,1)),IF(AS714=3,IF(D714&lt;'Phan phong'!$P$9,D714+1,1),IF(D714&lt;'Phan phong'!$P$10,D714+1,1))),1)</f>
        <v>5</v>
      </c>
      <c r="E715" s="120">
        <v>290713</v>
      </c>
      <c r="F715" s="121" t="s">
        <v>419</v>
      </c>
      <c r="G715" s="150" t="s">
        <v>441</v>
      </c>
      <c r="H715" s="163" t="s">
        <v>762</v>
      </c>
      <c r="I715" s="142"/>
      <c r="J715" s="142"/>
      <c r="K715" s="124"/>
      <c r="L715" s="124"/>
      <c r="M715" s="124"/>
      <c r="N715" s="124"/>
      <c r="O715" s="124"/>
      <c r="P715" s="124"/>
      <c r="Q715" s="142"/>
      <c r="R715" s="152"/>
      <c r="S715" s="142"/>
      <c r="T715" s="142"/>
      <c r="U715" s="124"/>
      <c r="V715" s="124"/>
      <c r="W715" s="124"/>
      <c r="X715" s="124"/>
      <c r="Y715" s="124"/>
      <c r="Z715" s="124"/>
      <c r="AA715" s="142"/>
      <c r="AB715" s="152"/>
      <c r="AC715" s="127">
        <f t="shared" si="101"/>
        <v>0</v>
      </c>
      <c r="AD715" s="143" t="s">
        <v>1281</v>
      </c>
      <c r="AE715" s="143" t="s">
        <v>167</v>
      </c>
      <c r="AF715" s="129"/>
      <c r="AG715" s="129"/>
      <c r="AH715" s="144"/>
      <c r="AI715" s="131">
        <f t="shared" si="100"/>
        <v>25</v>
      </c>
      <c r="AJ715" s="132" t="str">
        <f t="shared" si="92"/>
        <v>XH</v>
      </c>
      <c r="AK715" s="133"/>
      <c r="AL715" s="134" t="str">
        <f t="shared" si="95"/>
        <v>XH</v>
      </c>
      <c r="AM715" s="119">
        <v>363</v>
      </c>
      <c r="AN715" s="135">
        <f t="shared" si="96"/>
        <v>1</v>
      </c>
      <c r="AO715" s="135" t="str">
        <f t="shared" si="97"/>
        <v>119</v>
      </c>
      <c r="AP715" s="135" t="str">
        <f t="shared" si="98"/>
        <v>11</v>
      </c>
      <c r="AQ715" s="135" t="str">
        <f t="shared" si="99"/>
        <v>1</v>
      </c>
      <c r="AR715" s="136"/>
      <c r="AS715" s="137">
        <v>3</v>
      </c>
      <c r="AT715" s="161"/>
      <c r="AU715" s="137"/>
      <c r="AV715" s="6"/>
      <c r="AW715" s="6"/>
      <c r="AX715" s="6"/>
      <c r="AY715" s="6"/>
      <c r="AZ715" s="6"/>
      <c r="BA715" s="6"/>
      <c r="BB715" s="6"/>
      <c r="BC715" s="6"/>
      <c r="BD715" s="6"/>
      <c r="BE715" s="6"/>
      <c r="BF715" s="6"/>
      <c r="BG715" s="6"/>
      <c r="BH715" s="6"/>
      <c r="BI715" s="6"/>
      <c r="BJ715" s="6"/>
      <c r="BK715" s="6"/>
      <c r="BL715" s="6"/>
      <c r="BM715" s="6"/>
      <c r="BN715" s="6"/>
      <c r="BO715" s="6"/>
      <c r="BP715" s="6"/>
      <c r="BQ715" s="6"/>
      <c r="BR715" s="6"/>
      <c r="BS715" s="6"/>
      <c r="BT715" s="6"/>
      <c r="BU715" s="6"/>
      <c r="BV715" s="6"/>
      <c r="BW715" s="6"/>
      <c r="BX715" s="6"/>
    </row>
    <row r="716" spans="1:76" ht="24.95" customHeight="1" x14ac:dyDescent="0.25">
      <c r="A716" s="43">
        <v>2</v>
      </c>
      <c r="B716" s="44">
        <v>4</v>
      </c>
      <c r="C716" s="50" t="s">
        <v>1735</v>
      </c>
      <c r="D716" s="119">
        <f>IF(AND(AS716=AS715,AL716=AL715),IF(AL716="TN",IF(AS715=3,IF(D715&lt;'Phan phong'!$I$9,D715+1,1),IF(D715&lt;'Phan phong'!$I$10,D715+1,1)),IF(AS715=3,IF(D715&lt;'Phan phong'!$P$9,D715+1,1),IF(D715&lt;'Phan phong'!$P$10,D715+1,1))),1)</f>
        <v>6</v>
      </c>
      <c r="E716" s="138">
        <v>290714</v>
      </c>
      <c r="F716" s="121" t="s">
        <v>657</v>
      </c>
      <c r="G716" s="122" t="s">
        <v>441</v>
      </c>
      <c r="H716" s="123">
        <v>37104</v>
      </c>
      <c r="I716" s="124"/>
      <c r="J716" s="124"/>
      <c r="K716" s="124"/>
      <c r="L716" s="124"/>
      <c r="M716" s="124"/>
      <c r="N716" s="124"/>
      <c r="O716" s="124"/>
      <c r="P716" s="124"/>
      <c r="Q716" s="125"/>
      <c r="R716" s="126"/>
      <c r="S716" s="124"/>
      <c r="T716" s="124"/>
      <c r="U716" s="124"/>
      <c r="V716" s="124"/>
      <c r="W716" s="124"/>
      <c r="X716" s="124"/>
      <c r="Y716" s="124"/>
      <c r="Z716" s="124"/>
      <c r="AA716" s="125"/>
      <c r="AB716" s="126"/>
      <c r="AC716" s="127">
        <f t="shared" si="101"/>
        <v>0</v>
      </c>
      <c r="AD716" s="128" t="s">
        <v>6</v>
      </c>
      <c r="AE716" s="128" t="s">
        <v>272</v>
      </c>
      <c r="AF716" s="177"/>
      <c r="AG716" s="177"/>
      <c r="AH716" s="171"/>
      <c r="AI716" s="131">
        <f t="shared" si="100"/>
        <v>25</v>
      </c>
      <c r="AJ716" s="132" t="str">
        <f t="shared" si="92"/>
        <v>XH</v>
      </c>
      <c r="AK716" s="133"/>
      <c r="AL716" s="134" t="str">
        <f t="shared" si="95"/>
        <v>XH</v>
      </c>
      <c r="AM716" s="119">
        <v>885</v>
      </c>
      <c r="AN716" s="135">
        <f t="shared" si="96"/>
        <v>0</v>
      </c>
      <c r="AO716" s="135" t="str">
        <f t="shared" si="97"/>
        <v>104</v>
      </c>
      <c r="AP716" s="135" t="str">
        <f t="shared" si="98"/>
        <v>10</v>
      </c>
      <c r="AQ716" s="135" t="str">
        <f t="shared" si="99"/>
        <v>0</v>
      </c>
      <c r="AR716" s="136"/>
      <c r="AS716" s="137">
        <v>3</v>
      </c>
      <c r="AT716" s="162"/>
      <c r="AU716" s="161"/>
    </row>
    <row r="717" spans="1:76" ht="24.95" customHeight="1" x14ac:dyDescent="0.25">
      <c r="A717" s="43">
        <v>19</v>
      </c>
      <c r="B717" s="44">
        <v>10</v>
      </c>
      <c r="C717" s="50" t="s">
        <v>1953</v>
      </c>
      <c r="D717" s="119">
        <f>IF(AND(AS717=AS716,AL717=AL716),IF(AL717="TN",IF(AS716=3,IF(D716&lt;'Phan phong'!$I$9,D716+1,1),IF(D716&lt;'Phan phong'!$I$10,D716+1,1)),IF(AS716=3,IF(D716&lt;'Phan phong'!$P$9,D716+1,1),IF(D716&lt;'Phan phong'!$P$10,D716+1,1))),1)</f>
        <v>7</v>
      </c>
      <c r="E717" s="120">
        <v>290715</v>
      </c>
      <c r="F717" s="121" t="s">
        <v>2101</v>
      </c>
      <c r="G717" s="122" t="s">
        <v>441</v>
      </c>
      <c r="H717" s="123">
        <v>37180</v>
      </c>
      <c r="I717" s="124"/>
      <c r="J717" s="124"/>
      <c r="K717" s="124"/>
      <c r="L717" s="124"/>
      <c r="M717" s="124"/>
      <c r="N717" s="124"/>
      <c r="O717" s="124"/>
      <c r="P717" s="124"/>
      <c r="Q717" s="125"/>
      <c r="R717" s="126"/>
      <c r="S717" s="124"/>
      <c r="T717" s="124"/>
      <c r="U717" s="124"/>
      <c r="V717" s="124"/>
      <c r="W717" s="124"/>
      <c r="X717" s="124"/>
      <c r="Y717" s="124"/>
      <c r="Z717" s="124"/>
      <c r="AA717" s="125"/>
      <c r="AB717" s="126"/>
      <c r="AC717" s="127">
        <f>SUM(I717,K717,M717,O717)</f>
        <v>0</v>
      </c>
      <c r="AD717" s="128" t="s">
        <v>164</v>
      </c>
      <c r="AE717" s="128" t="s">
        <v>272</v>
      </c>
      <c r="AF717" s="129"/>
      <c r="AG717" s="129"/>
      <c r="AH717" s="130"/>
      <c r="AI717" s="131">
        <f t="shared" si="100"/>
        <v>25</v>
      </c>
      <c r="AJ717" s="132" t="str">
        <f t="shared" si="92"/>
        <v>XH</v>
      </c>
      <c r="AK717" s="133"/>
      <c r="AL717" s="134" t="str">
        <f t="shared" si="95"/>
        <v>XH</v>
      </c>
      <c r="AM717" s="119">
        <v>1111</v>
      </c>
      <c r="AN717" s="135">
        <f t="shared" si="96"/>
        <v>0</v>
      </c>
      <c r="AO717" s="135" t="str">
        <f t="shared" si="97"/>
        <v>109</v>
      </c>
      <c r="AP717" s="135" t="str">
        <f t="shared" si="98"/>
        <v>10</v>
      </c>
      <c r="AQ717" s="135" t="str">
        <f t="shared" si="99"/>
        <v>0</v>
      </c>
      <c r="AR717" s="136"/>
      <c r="AS717" s="137">
        <v>3</v>
      </c>
      <c r="AT717" s="137"/>
      <c r="AU717" s="161"/>
    </row>
    <row r="718" spans="1:76" ht="24.95" customHeight="1" x14ac:dyDescent="0.25">
      <c r="A718" s="43">
        <v>3</v>
      </c>
      <c r="B718" s="43">
        <v>3</v>
      </c>
      <c r="C718" s="15" t="s">
        <v>1267</v>
      </c>
      <c r="D718" s="119">
        <f>IF(AND(AS718=AS717,AL718=AL717),IF(AL718="TN",IF(AS717=3,IF(D717&lt;'Phan phong'!$I$9,D717+1,1),IF(D717&lt;'Phan phong'!$I$10,D717+1,1)),IF(AS717=3,IF(D717&lt;'Phan phong'!$P$9,D717+1,1),IF(D717&lt;'Phan phong'!$P$10,D717+1,1))),1)</f>
        <v>8</v>
      </c>
      <c r="E718" s="138">
        <v>290716</v>
      </c>
      <c r="F718" s="121" t="s">
        <v>326</v>
      </c>
      <c r="G718" s="150" t="s">
        <v>441</v>
      </c>
      <c r="H718" s="163" t="s">
        <v>886</v>
      </c>
      <c r="I718" s="142"/>
      <c r="J718" s="142"/>
      <c r="K718" s="124"/>
      <c r="L718" s="124"/>
      <c r="M718" s="124"/>
      <c r="N718" s="124"/>
      <c r="O718" s="124"/>
      <c r="P718" s="124"/>
      <c r="Q718" s="142"/>
      <c r="R718" s="126"/>
      <c r="S718" s="142"/>
      <c r="T718" s="142"/>
      <c r="U718" s="124"/>
      <c r="V718" s="124"/>
      <c r="W718" s="124"/>
      <c r="X718" s="124"/>
      <c r="Y718" s="124"/>
      <c r="Z718" s="124"/>
      <c r="AA718" s="142"/>
      <c r="AB718" s="126"/>
      <c r="AC718" s="127">
        <f>SUM(I718,K718,M718,O718,Q718)</f>
        <v>0</v>
      </c>
      <c r="AD718" s="143" t="s">
        <v>1281</v>
      </c>
      <c r="AE718" s="143" t="s">
        <v>167</v>
      </c>
      <c r="AF718" s="129"/>
      <c r="AG718" s="129"/>
      <c r="AH718" s="164"/>
      <c r="AI718" s="131">
        <f t="shared" si="100"/>
        <v>25</v>
      </c>
      <c r="AJ718" s="132" t="str">
        <f t="shared" ref="AJ718:AJ743" si="102">LEFT(RIGHT(AE718,3),2)</f>
        <v>XH</v>
      </c>
      <c r="AK718" s="133"/>
      <c r="AL718" s="134" t="str">
        <f t="shared" si="95"/>
        <v>XH</v>
      </c>
      <c r="AM718" s="119">
        <v>362</v>
      </c>
      <c r="AN718" s="135">
        <f t="shared" si="96"/>
        <v>1</v>
      </c>
      <c r="AO718" s="135" t="str">
        <f t="shared" si="97"/>
        <v>119</v>
      </c>
      <c r="AP718" s="135" t="str">
        <f t="shared" si="98"/>
        <v>11</v>
      </c>
      <c r="AQ718" s="135" t="str">
        <f t="shared" si="99"/>
        <v>1</v>
      </c>
      <c r="AR718" s="136"/>
      <c r="AS718" s="137">
        <v>3</v>
      </c>
      <c r="AT718" s="137"/>
      <c r="AU718" s="161"/>
    </row>
    <row r="719" spans="1:76" ht="24.95" customHeight="1" x14ac:dyDescent="0.2">
      <c r="A719" s="43">
        <v>19</v>
      </c>
      <c r="B719" s="43">
        <v>1</v>
      </c>
      <c r="C719" s="15" t="s">
        <v>1221</v>
      </c>
      <c r="D719" s="119">
        <f>IF(AND(AS719=AS718,AL719=AL718),IF(AL719="TN",IF(AS718=3,IF(D718&lt;'Phan phong'!$I$9,D718+1,1),IF(D718&lt;'Phan phong'!$I$10,D718+1,1)),IF(AS718=3,IF(D718&lt;'Phan phong'!$P$9,D718+1,1),IF(D718&lt;'Phan phong'!$P$10,D718+1,1))),1)</f>
        <v>9</v>
      </c>
      <c r="E719" s="120">
        <v>290717</v>
      </c>
      <c r="F719" s="121" t="s">
        <v>630</v>
      </c>
      <c r="G719" s="150" t="s">
        <v>453</v>
      </c>
      <c r="H719" s="163" t="s">
        <v>808</v>
      </c>
      <c r="I719" s="142"/>
      <c r="J719" s="142"/>
      <c r="K719" s="124"/>
      <c r="L719" s="124"/>
      <c r="M719" s="124"/>
      <c r="N719" s="124"/>
      <c r="O719" s="124"/>
      <c r="P719" s="124"/>
      <c r="Q719" s="142"/>
      <c r="R719" s="147"/>
      <c r="S719" s="142"/>
      <c r="T719" s="142"/>
      <c r="U719" s="124"/>
      <c r="V719" s="124"/>
      <c r="W719" s="124"/>
      <c r="X719" s="124"/>
      <c r="Y719" s="124"/>
      <c r="Z719" s="124"/>
      <c r="AA719" s="142"/>
      <c r="AB719" s="147"/>
      <c r="AC719" s="127">
        <f>SUM(I719,K719,M719,O719,Q719)</f>
        <v>0</v>
      </c>
      <c r="AD719" s="143" t="s">
        <v>11</v>
      </c>
      <c r="AE719" s="143" t="s">
        <v>165</v>
      </c>
      <c r="AF719" s="129"/>
      <c r="AG719" s="129"/>
      <c r="AH719" s="144"/>
      <c r="AI719" s="131">
        <f t="shared" si="100"/>
        <v>25</v>
      </c>
      <c r="AJ719" s="132" t="str">
        <f t="shared" si="102"/>
        <v>XH</v>
      </c>
      <c r="AK719" s="133"/>
      <c r="AL719" s="134" t="str">
        <f t="shared" si="95"/>
        <v>XH</v>
      </c>
      <c r="AM719" s="119">
        <v>64</v>
      </c>
      <c r="AN719" s="135">
        <f t="shared" si="96"/>
        <v>1</v>
      </c>
      <c r="AO719" s="135" t="str">
        <f t="shared" si="97"/>
        <v>112</v>
      </c>
      <c r="AP719" s="135" t="str">
        <f t="shared" si="98"/>
        <v>11</v>
      </c>
      <c r="AQ719" s="135" t="str">
        <f t="shared" si="99"/>
        <v>1</v>
      </c>
      <c r="AR719" s="148"/>
      <c r="AS719" s="137">
        <v>3</v>
      </c>
      <c r="AT719" s="181"/>
      <c r="AU719" s="149"/>
      <c r="AV719" s="21"/>
      <c r="AW719" s="21"/>
      <c r="AX719" s="21"/>
      <c r="AY719" s="21"/>
      <c r="AZ719" s="21"/>
      <c r="BA719" s="21"/>
      <c r="BB719" s="21"/>
      <c r="BC719" s="21"/>
      <c r="BD719" s="21"/>
      <c r="BE719" s="21"/>
      <c r="BF719" s="21"/>
      <c r="BG719" s="21"/>
      <c r="BH719" s="21"/>
      <c r="BI719" s="21"/>
      <c r="BJ719" s="21"/>
      <c r="BK719" s="21"/>
      <c r="BL719" s="21"/>
      <c r="BM719" s="21"/>
      <c r="BN719" s="21"/>
      <c r="BO719" s="21"/>
      <c r="BP719" s="21"/>
      <c r="BQ719" s="21"/>
      <c r="BR719" s="21"/>
      <c r="BS719" s="21"/>
      <c r="BT719" s="21"/>
      <c r="BU719" s="21"/>
      <c r="BV719" s="21"/>
      <c r="BW719" s="21"/>
      <c r="BX719" s="21"/>
    </row>
    <row r="720" spans="1:76" ht="24.95" customHeight="1" x14ac:dyDescent="0.2">
      <c r="A720" s="43">
        <v>9</v>
      </c>
      <c r="B720" s="44">
        <v>33</v>
      </c>
      <c r="C720" s="50" t="s">
        <v>1796</v>
      </c>
      <c r="D720" s="119">
        <f>IF(AND(AS720=AS719,AL720=AL719),IF(AL720="TN",IF(AS719=3,IF(D719&lt;'Phan phong'!$I$9,D719+1,1),IF(D719&lt;'Phan phong'!$I$10,D719+1,1)),IF(AS719=3,IF(D719&lt;'Phan phong'!$P$9,D719+1,1),IF(D719&lt;'Phan phong'!$P$10,D719+1,1))),1)</f>
        <v>10</v>
      </c>
      <c r="E720" s="138">
        <v>290718</v>
      </c>
      <c r="F720" s="121" t="s">
        <v>574</v>
      </c>
      <c r="G720" s="122" t="s">
        <v>453</v>
      </c>
      <c r="H720" s="123">
        <v>37066</v>
      </c>
      <c r="I720" s="124"/>
      <c r="J720" s="124"/>
      <c r="K720" s="124"/>
      <c r="L720" s="124"/>
      <c r="M720" s="124"/>
      <c r="N720" s="124"/>
      <c r="O720" s="124"/>
      <c r="P720" s="124"/>
      <c r="Q720" s="125"/>
      <c r="R720" s="126"/>
      <c r="S720" s="124"/>
      <c r="T720" s="124"/>
      <c r="U720" s="124"/>
      <c r="V720" s="124"/>
      <c r="W720" s="124"/>
      <c r="X720" s="124"/>
      <c r="Y720" s="124"/>
      <c r="Z720" s="124"/>
      <c r="AA720" s="125"/>
      <c r="AB720" s="126"/>
      <c r="AC720" s="127">
        <f>SUM(I720,K720,M720,O720)</f>
        <v>0</v>
      </c>
      <c r="AD720" s="128" t="s">
        <v>7</v>
      </c>
      <c r="AE720" s="128" t="s">
        <v>272</v>
      </c>
      <c r="AF720" s="129"/>
      <c r="AG720" s="129"/>
      <c r="AH720" s="130"/>
      <c r="AI720" s="131">
        <f t="shared" si="100"/>
        <v>25</v>
      </c>
      <c r="AJ720" s="132" t="str">
        <f t="shared" si="102"/>
        <v>XH</v>
      </c>
      <c r="AK720" s="133"/>
      <c r="AL720" s="134" t="str">
        <f t="shared" si="95"/>
        <v>XH</v>
      </c>
      <c r="AM720" s="119">
        <v>947</v>
      </c>
      <c r="AN720" s="135">
        <f t="shared" si="96"/>
        <v>0</v>
      </c>
      <c r="AO720" s="135" t="str">
        <f t="shared" si="97"/>
        <v>106</v>
      </c>
      <c r="AP720" s="135" t="str">
        <f t="shared" si="98"/>
        <v>10</v>
      </c>
      <c r="AQ720" s="135" t="str">
        <f t="shared" si="99"/>
        <v>0</v>
      </c>
      <c r="AR720" s="146"/>
      <c r="AS720" s="137">
        <v>3</v>
      </c>
      <c r="AT720" s="162"/>
      <c r="AU720" s="161"/>
    </row>
    <row r="721" spans="1:76" ht="24.95" customHeight="1" x14ac:dyDescent="0.25">
      <c r="A721" s="43">
        <v>1</v>
      </c>
      <c r="B721" s="43">
        <v>1</v>
      </c>
      <c r="C721" s="15" t="s">
        <v>1184</v>
      </c>
      <c r="D721" s="119">
        <f>IF(AND(AS721=AS720,AL721=AL720),IF(AL721="TN",IF(AS720=3,IF(D720&lt;'Phan phong'!$I$9,D720+1,1),IF(D720&lt;'Phan phong'!$I$10,D720+1,1)),IF(AS720=3,IF(D720&lt;'Phan phong'!$P$9,D720+1,1),IF(D720&lt;'Phan phong'!$P$10,D720+1,1))),1)</f>
        <v>11</v>
      </c>
      <c r="E721" s="120">
        <v>290719</v>
      </c>
      <c r="F721" s="121" t="s">
        <v>608</v>
      </c>
      <c r="G721" s="150" t="s">
        <v>609</v>
      </c>
      <c r="H721" s="163" t="s">
        <v>778</v>
      </c>
      <c r="I721" s="142"/>
      <c r="J721" s="142"/>
      <c r="K721" s="124"/>
      <c r="L721" s="124"/>
      <c r="M721" s="124"/>
      <c r="N721" s="124"/>
      <c r="O721" s="124"/>
      <c r="P721" s="124"/>
      <c r="Q721" s="125"/>
      <c r="R721" s="152"/>
      <c r="S721" s="142"/>
      <c r="T721" s="142"/>
      <c r="U721" s="124"/>
      <c r="V721" s="124"/>
      <c r="W721" s="124"/>
      <c r="X721" s="124"/>
      <c r="Y721" s="124"/>
      <c r="Z721" s="124"/>
      <c r="AA721" s="125"/>
      <c r="AB721" s="152"/>
      <c r="AC721" s="127">
        <f>SUM(I721,K721,M721,O721,Q721)</f>
        <v>0</v>
      </c>
      <c r="AD721" s="143" t="s">
        <v>1281</v>
      </c>
      <c r="AE721" s="143" t="s">
        <v>167</v>
      </c>
      <c r="AF721" s="129"/>
      <c r="AG721" s="129"/>
      <c r="AH721" s="164"/>
      <c r="AI721" s="131">
        <f t="shared" si="100"/>
        <v>25</v>
      </c>
      <c r="AJ721" s="132" t="str">
        <f t="shared" si="102"/>
        <v>XH</v>
      </c>
      <c r="AK721" s="133"/>
      <c r="AL721" s="134" t="str">
        <f t="shared" si="95"/>
        <v>XH</v>
      </c>
      <c r="AM721" s="119">
        <v>364</v>
      </c>
      <c r="AN721" s="135">
        <f t="shared" si="96"/>
        <v>1</v>
      </c>
      <c r="AO721" s="135" t="str">
        <f t="shared" si="97"/>
        <v>119</v>
      </c>
      <c r="AP721" s="135" t="str">
        <f t="shared" si="98"/>
        <v>11</v>
      </c>
      <c r="AQ721" s="135" t="str">
        <f t="shared" si="99"/>
        <v>1</v>
      </c>
      <c r="AR721" s="136"/>
      <c r="AS721" s="137">
        <v>3</v>
      </c>
      <c r="AT721" s="161"/>
      <c r="AU721" s="137"/>
      <c r="AV721" s="6"/>
      <c r="AW721" s="6"/>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c r="BV721" s="6"/>
      <c r="BW721" s="6"/>
      <c r="BX721" s="6"/>
    </row>
    <row r="722" spans="1:76" ht="24.95" customHeight="1" x14ac:dyDescent="0.25">
      <c r="A722" s="43">
        <v>20</v>
      </c>
      <c r="B722" s="44">
        <v>13</v>
      </c>
      <c r="C722" s="50" t="s">
        <v>1688</v>
      </c>
      <c r="D722" s="119">
        <f>IF(AND(AS722=AS721,AL722=AL721),IF(AL722="TN",IF(AS721=3,IF(D721&lt;'Phan phong'!$I$9,D721+1,1),IF(D721&lt;'Phan phong'!$I$10,D721+1,1)),IF(AS721=3,IF(D721&lt;'Phan phong'!$P$9,D721+1,1),IF(D721&lt;'Phan phong'!$P$10,D721+1,1))),1)</f>
        <v>12</v>
      </c>
      <c r="E722" s="138">
        <v>290720</v>
      </c>
      <c r="F722" s="121" t="s">
        <v>460</v>
      </c>
      <c r="G722" s="122" t="s">
        <v>388</v>
      </c>
      <c r="H722" s="174">
        <v>37099</v>
      </c>
      <c r="I722" s="175"/>
      <c r="J722" s="175"/>
      <c r="K722" s="175"/>
      <c r="L722" s="175"/>
      <c r="M722" s="175"/>
      <c r="N722" s="175"/>
      <c r="O722" s="175"/>
      <c r="P722" s="175"/>
      <c r="Q722" s="176"/>
      <c r="R722" s="126"/>
      <c r="S722" s="175"/>
      <c r="T722" s="175"/>
      <c r="U722" s="175"/>
      <c r="V722" s="175"/>
      <c r="W722" s="175"/>
      <c r="X722" s="175"/>
      <c r="Y722" s="175"/>
      <c r="Z722" s="175"/>
      <c r="AA722" s="176"/>
      <c r="AB722" s="126"/>
      <c r="AC722" s="127">
        <f>SUM(I722,K722,M722,O722,Q722)</f>
        <v>0</v>
      </c>
      <c r="AD722" s="128" t="s">
        <v>4</v>
      </c>
      <c r="AE722" s="128" t="s">
        <v>272</v>
      </c>
      <c r="AF722" s="177"/>
      <c r="AG722" s="177"/>
      <c r="AH722" s="171"/>
      <c r="AI722" s="131">
        <f t="shared" si="100"/>
        <v>25</v>
      </c>
      <c r="AJ722" s="132" t="str">
        <f t="shared" si="102"/>
        <v>XH</v>
      </c>
      <c r="AK722" s="133"/>
      <c r="AL722" s="134" t="str">
        <f t="shared" si="95"/>
        <v>XH</v>
      </c>
      <c r="AM722" s="119">
        <v>838</v>
      </c>
      <c r="AN722" s="135">
        <f t="shared" si="96"/>
        <v>0</v>
      </c>
      <c r="AO722" s="135" t="str">
        <f t="shared" si="97"/>
        <v>103</v>
      </c>
      <c r="AP722" s="135" t="str">
        <f t="shared" si="98"/>
        <v>10</v>
      </c>
      <c r="AQ722" s="135" t="str">
        <f t="shared" si="99"/>
        <v>0</v>
      </c>
      <c r="AR722" s="136"/>
      <c r="AS722" s="137">
        <v>3</v>
      </c>
      <c r="AT722" s="161"/>
      <c r="AU722" s="161"/>
    </row>
    <row r="723" spans="1:76" ht="24.75" customHeight="1" x14ac:dyDescent="0.25">
      <c r="A723" s="42"/>
      <c r="B723" s="43"/>
      <c r="C723" s="50" t="s">
        <v>1642</v>
      </c>
      <c r="D723" s="119">
        <f>IF(AND(AS723=AS722,AL723=AL722),IF(AL723="TN",IF(AS722=3,IF(D722&lt;'Phan phong'!$I$9,D722+1,1),IF(D722&lt;'Phan phong'!$I$10,D722+1,1)),IF(AS722=3,IF(D722&lt;'Phan phong'!$P$9,D722+1,1),IF(D722&lt;'Phan phong'!$P$10,D722+1,1))),1)</f>
        <v>13</v>
      </c>
      <c r="E723" s="120">
        <v>290721</v>
      </c>
      <c r="F723" s="121" t="s">
        <v>504</v>
      </c>
      <c r="G723" s="150" t="s">
        <v>388</v>
      </c>
      <c r="H723" s="151"/>
      <c r="I723" s="142"/>
      <c r="J723" s="142"/>
      <c r="K723" s="124"/>
      <c r="L723" s="124"/>
      <c r="M723" s="124"/>
      <c r="N723" s="124"/>
      <c r="O723" s="124"/>
      <c r="P723" s="124"/>
      <c r="Q723" s="142"/>
      <c r="R723" s="152"/>
      <c r="S723" s="142"/>
      <c r="T723" s="142"/>
      <c r="U723" s="124"/>
      <c r="V723" s="124"/>
      <c r="W723" s="124"/>
      <c r="X723" s="124"/>
      <c r="Y723" s="124"/>
      <c r="Z723" s="124"/>
      <c r="AA723" s="142"/>
      <c r="AB723" s="152"/>
      <c r="AC723" s="127"/>
      <c r="AD723" s="128" t="s">
        <v>2</v>
      </c>
      <c r="AE723" s="128" t="s">
        <v>163</v>
      </c>
      <c r="AF723" s="129"/>
      <c r="AG723" s="129"/>
      <c r="AH723" s="153"/>
      <c r="AI723" s="131">
        <f t="shared" si="100"/>
        <v>25</v>
      </c>
      <c r="AJ723" s="132" t="str">
        <f t="shared" si="102"/>
        <v>TN</v>
      </c>
      <c r="AK723" s="154" t="s">
        <v>272</v>
      </c>
      <c r="AL723" s="134" t="str">
        <f t="shared" si="95"/>
        <v>XH</v>
      </c>
      <c r="AM723" s="119">
        <v>792</v>
      </c>
      <c r="AN723" s="135">
        <f t="shared" si="96"/>
        <v>0</v>
      </c>
      <c r="AO723" s="135" t="str">
        <f t="shared" si="97"/>
        <v>102</v>
      </c>
      <c r="AP723" s="135" t="str">
        <f t="shared" si="98"/>
        <v>10</v>
      </c>
      <c r="AQ723" s="135" t="str">
        <f t="shared" si="99"/>
        <v>0</v>
      </c>
      <c r="AR723" s="155"/>
      <c r="AS723" s="137">
        <v>3</v>
      </c>
      <c r="AT723" s="156"/>
      <c r="AU723" s="145"/>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row>
    <row r="724" spans="1:76" ht="24.95" customHeight="1" x14ac:dyDescent="0.25">
      <c r="A724" s="43">
        <v>16</v>
      </c>
      <c r="B724" s="44">
        <v>4</v>
      </c>
      <c r="C724" s="50" t="s">
        <v>1847</v>
      </c>
      <c r="D724" s="119">
        <f>IF(AND(AS724=AS723,AL724=AL723),IF(AL724="TN",IF(AS723=3,IF(D723&lt;'Phan phong'!$I$9,D723+1,1),IF(D723&lt;'Phan phong'!$I$10,D723+1,1)),IF(AS723=3,IF(D723&lt;'Phan phong'!$P$9,D723+1,1),IF(D723&lt;'Phan phong'!$P$10,D723+1,1))),1)</f>
        <v>14</v>
      </c>
      <c r="E724" s="138">
        <v>290722</v>
      </c>
      <c r="F724" s="159" t="s">
        <v>630</v>
      </c>
      <c r="G724" s="254" t="s">
        <v>388</v>
      </c>
      <c r="H724" s="123">
        <v>36981</v>
      </c>
      <c r="I724" s="191"/>
      <c r="J724" s="191"/>
      <c r="K724" s="124"/>
      <c r="L724" s="124"/>
      <c r="M724" s="124"/>
      <c r="N724" s="124"/>
      <c r="O724" s="124"/>
      <c r="P724" s="124"/>
      <c r="Q724" s="125"/>
      <c r="R724" s="126"/>
      <c r="S724" s="191"/>
      <c r="T724" s="191"/>
      <c r="U724" s="124"/>
      <c r="V724" s="124"/>
      <c r="W724" s="124"/>
      <c r="X724" s="124"/>
      <c r="Y724" s="124"/>
      <c r="Z724" s="124"/>
      <c r="AA724" s="125"/>
      <c r="AB724" s="126"/>
      <c r="AC724" s="127">
        <f>SUM(I724,K724,M724,O724)</f>
        <v>0</v>
      </c>
      <c r="AD724" s="128" t="s">
        <v>8</v>
      </c>
      <c r="AE724" s="128" t="s">
        <v>272</v>
      </c>
      <c r="AF724" s="129"/>
      <c r="AG724" s="129"/>
      <c r="AH724" s="130"/>
      <c r="AI724" s="131">
        <f t="shared" si="100"/>
        <v>25</v>
      </c>
      <c r="AJ724" s="132" t="str">
        <f t="shared" si="102"/>
        <v>XH</v>
      </c>
      <c r="AK724" s="133"/>
      <c r="AL724" s="134" t="str">
        <f t="shared" si="95"/>
        <v>XH</v>
      </c>
      <c r="AM724" s="119">
        <v>1001</v>
      </c>
      <c r="AN724" s="135">
        <f t="shared" si="96"/>
        <v>0</v>
      </c>
      <c r="AO724" s="135" t="str">
        <f t="shared" si="97"/>
        <v>107</v>
      </c>
      <c r="AP724" s="135" t="str">
        <f t="shared" si="98"/>
        <v>10</v>
      </c>
      <c r="AQ724" s="135" t="str">
        <f t="shared" si="99"/>
        <v>0</v>
      </c>
      <c r="AR724" s="180"/>
      <c r="AS724" s="137">
        <v>3</v>
      </c>
      <c r="AT724" s="137"/>
      <c r="AU724" s="161"/>
    </row>
    <row r="725" spans="1:76" ht="24.75" customHeight="1" x14ac:dyDescent="0.25">
      <c r="A725" s="43">
        <v>22</v>
      </c>
      <c r="B725" s="44">
        <v>28</v>
      </c>
      <c r="C725" s="50" t="s">
        <v>1685</v>
      </c>
      <c r="D725" s="119">
        <f>IF(AND(AS725=AS724,AL725=AL724),IF(AL725="TN",IF(AS724=3,IF(D724&lt;'Phan phong'!$I$9,D724+1,1),IF(D724&lt;'Phan phong'!$I$10,D724+1,1)),IF(AS724=3,IF(D724&lt;'Phan phong'!$P$9,D724+1,1),IF(D724&lt;'Phan phong'!$P$10,D724+1,1))),1)</f>
        <v>15</v>
      </c>
      <c r="E725" s="120">
        <v>290723</v>
      </c>
      <c r="F725" s="192" t="s">
        <v>348</v>
      </c>
      <c r="G725" s="206" t="s">
        <v>388</v>
      </c>
      <c r="H725" s="217">
        <v>37145</v>
      </c>
      <c r="I725" s="218"/>
      <c r="J725" s="218"/>
      <c r="K725" s="218"/>
      <c r="L725" s="218"/>
      <c r="M725" s="218"/>
      <c r="N725" s="218"/>
      <c r="O725" s="218"/>
      <c r="P725" s="218"/>
      <c r="Q725" s="219"/>
      <c r="R725" s="197"/>
      <c r="S725" s="218"/>
      <c r="T725" s="218"/>
      <c r="U725" s="218"/>
      <c r="V725" s="218"/>
      <c r="W725" s="218"/>
      <c r="X725" s="218"/>
      <c r="Y725" s="218"/>
      <c r="Z725" s="218"/>
      <c r="AA725" s="219"/>
      <c r="AB725" s="197"/>
      <c r="AC725" s="198">
        <f>SUM(I725,K725,M725,O725,Q725)</f>
        <v>0</v>
      </c>
      <c r="AD725" s="128" t="s">
        <v>4</v>
      </c>
      <c r="AE725" s="128" t="s">
        <v>272</v>
      </c>
      <c r="AF725" s="204"/>
      <c r="AG725" s="204"/>
      <c r="AH725" s="205"/>
      <c r="AI725" s="131">
        <f t="shared" si="100"/>
        <v>25</v>
      </c>
      <c r="AJ725" s="132" t="str">
        <f t="shared" si="102"/>
        <v>XH</v>
      </c>
      <c r="AK725" s="201"/>
      <c r="AL725" s="134" t="str">
        <f t="shared" si="95"/>
        <v>XH</v>
      </c>
      <c r="AM725" s="119">
        <v>835</v>
      </c>
      <c r="AN725" s="135">
        <f t="shared" si="96"/>
        <v>0</v>
      </c>
      <c r="AO725" s="135" t="str">
        <f t="shared" si="97"/>
        <v>103</v>
      </c>
      <c r="AP725" s="135" t="str">
        <f t="shared" si="98"/>
        <v>10</v>
      </c>
      <c r="AQ725" s="135" t="str">
        <f t="shared" si="99"/>
        <v>0</v>
      </c>
      <c r="AR725" s="136"/>
      <c r="AS725" s="137">
        <v>3</v>
      </c>
      <c r="AT725" s="137"/>
      <c r="AU725" s="161"/>
    </row>
    <row r="726" spans="1:76" ht="24.75" customHeight="1" x14ac:dyDescent="0.25">
      <c r="A726" s="43">
        <v>34</v>
      </c>
      <c r="B726" s="44">
        <v>40</v>
      </c>
      <c r="C726" s="50" t="s">
        <v>1861</v>
      </c>
      <c r="D726" s="119">
        <f>IF(AND(AS726=AS725,AL726=AL725),IF(AL726="TN",IF(AS725=3,IF(D725&lt;'Phan phong'!$I$9,D725+1,1),IF(D725&lt;'Phan phong'!$I$10,D725+1,1)),IF(AS725=3,IF(D725&lt;'Phan phong'!$P$9,D725+1,1),IF(D725&lt;'Phan phong'!$P$10,D725+1,1))),1)</f>
        <v>16</v>
      </c>
      <c r="E726" s="138">
        <v>290724</v>
      </c>
      <c r="F726" s="192" t="s">
        <v>2070</v>
      </c>
      <c r="G726" s="206" t="s">
        <v>388</v>
      </c>
      <c r="H726" s="202">
        <v>36943</v>
      </c>
      <c r="I726" s="196"/>
      <c r="J726" s="196"/>
      <c r="K726" s="196"/>
      <c r="L726" s="196"/>
      <c r="M726" s="196"/>
      <c r="N726" s="196"/>
      <c r="O726" s="196"/>
      <c r="P726" s="196"/>
      <c r="Q726" s="203"/>
      <c r="R726" s="197"/>
      <c r="S726" s="196"/>
      <c r="T726" s="196"/>
      <c r="U726" s="196"/>
      <c r="V726" s="196"/>
      <c r="W726" s="196"/>
      <c r="X726" s="196"/>
      <c r="Y726" s="196"/>
      <c r="Z726" s="196"/>
      <c r="AA726" s="203"/>
      <c r="AB726" s="197"/>
      <c r="AC726" s="198">
        <f>SUM(I726,K726,M726,O726)</f>
        <v>0</v>
      </c>
      <c r="AD726" s="128" t="s">
        <v>8</v>
      </c>
      <c r="AE726" s="128" t="s">
        <v>272</v>
      </c>
      <c r="AF726" s="199"/>
      <c r="AG726" s="199"/>
      <c r="AH726" s="207"/>
      <c r="AI726" s="131">
        <f t="shared" si="100"/>
        <v>25</v>
      </c>
      <c r="AJ726" s="132" t="str">
        <f t="shared" si="102"/>
        <v>XH</v>
      </c>
      <c r="AK726" s="201"/>
      <c r="AL726" s="134" t="str">
        <f t="shared" si="95"/>
        <v>XH</v>
      </c>
      <c r="AM726" s="119">
        <v>1015</v>
      </c>
      <c r="AN726" s="135">
        <f t="shared" si="96"/>
        <v>0</v>
      </c>
      <c r="AO726" s="135" t="str">
        <f t="shared" si="97"/>
        <v>107</v>
      </c>
      <c r="AP726" s="135" t="str">
        <f t="shared" si="98"/>
        <v>10</v>
      </c>
      <c r="AQ726" s="135" t="str">
        <f t="shared" si="99"/>
        <v>0</v>
      </c>
      <c r="AR726" s="136"/>
      <c r="AS726" s="137">
        <v>3</v>
      </c>
      <c r="AT726" s="137"/>
      <c r="AU726" s="161"/>
    </row>
    <row r="727" spans="1:76" ht="24.75" customHeight="1" x14ac:dyDescent="0.2">
      <c r="A727" s="43">
        <v>15</v>
      </c>
      <c r="B727" s="44">
        <v>15</v>
      </c>
      <c r="C727" s="50" t="s">
        <v>1771</v>
      </c>
      <c r="D727" s="119">
        <f>IF(AND(AS727=AS726,AL727=AL726),IF(AL727="TN",IF(AS726=3,IF(D726&lt;'Phan phong'!$I$9,D726+1,1),IF(D726&lt;'Phan phong'!$I$10,D726+1,1)),IF(AS726=3,IF(D726&lt;'Phan phong'!$P$9,D726+1,1),IF(D726&lt;'Phan phong'!$P$10,D726+1,1))),1)</f>
        <v>17</v>
      </c>
      <c r="E727" s="120">
        <v>290725</v>
      </c>
      <c r="F727" s="192" t="s">
        <v>2038</v>
      </c>
      <c r="G727" s="206" t="s">
        <v>1346</v>
      </c>
      <c r="H727" s="202">
        <v>37104</v>
      </c>
      <c r="I727" s="196"/>
      <c r="J727" s="196"/>
      <c r="K727" s="196"/>
      <c r="L727" s="196"/>
      <c r="M727" s="196"/>
      <c r="N727" s="196"/>
      <c r="O727" s="196"/>
      <c r="P727" s="196"/>
      <c r="Q727" s="203"/>
      <c r="R727" s="197"/>
      <c r="S727" s="196"/>
      <c r="T727" s="196"/>
      <c r="U727" s="196"/>
      <c r="V727" s="196"/>
      <c r="W727" s="196"/>
      <c r="X727" s="196"/>
      <c r="Y727" s="196"/>
      <c r="Z727" s="196"/>
      <c r="AA727" s="203"/>
      <c r="AB727" s="197"/>
      <c r="AC727" s="198">
        <f>SUM(I727,K727,M727,O727)</f>
        <v>0</v>
      </c>
      <c r="AD727" s="128" t="s">
        <v>5</v>
      </c>
      <c r="AE727" s="128" t="s">
        <v>272</v>
      </c>
      <c r="AF727" s="199"/>
      <c r="AG727" s="199"/>
      <c r="AH727" s="207"/>
      <c r="AI727" s="131">
        <f t="shared" si="100"/>
        <v>25</v>
      </c>
      <c r="AJ727" s="132" t="str">
        <f t="shared" si="102"/>
        <v>XH</v>
      </c>
      <c r="AK727" s="201"/>
      <c r="AL727" s="134" t="str">
        <f t="shared" si="95"/>
        <v>XH</v>
      </c>
      <c r="AM727" s="119">
        <v>921</v>
      </c>
      <c r="AN727" s="135">
        <f t="shared" si="96"/>
        <v>0</v>
      </c>
      <c r="AO727" s="135" t="str">
        <f t="shared" si="97"/>
        <v>105</v>
      </c>
      <c r="AP727" s="135" t="str">
        <f t="shared" si="98"/>
        <v>10</v>
      </c>
      <c r="AQ727" s="135" t="str">
        <f t="shared" si="99"/>
        <v>0</v>
      </c>
      <c r="AR727" s="146"/>
      <c r="AS727" s="137">
        <v>3</v>
      </c>
      <c r="AT727" s="137"/>
      <c r="AU727" s="161"/>
    </row>
    <row r="728" spans="1:76" ht="24.75" customHeight="1" x14ac:dyDescent="0.2">
      <c r="A728" s="43">
        <v>31</v>
      </c>
      <c r="B728" s="43">
        <v>31</v>
      </c>
      <c r="C728" s="15" t="s">
        <v>1159</v>
      </c>
      <c r="D728" s="119">
        <f>IF(AND(AS728=AS727,AL728=AL727),IF(AL728="TN",IF(AS727=3,IF(D727&lt;'Phan phong'!$I$9,D727+1,1),IF(D727&lt;'Phan phong'!$I$10,D727+1,1)),IF(AS727=3,IF(D727&lt;'Phan phong'!$P$9,D727+1,1),IF(D727&lt;'Phan phong'!$P$10,D727+1,1))),1)</f>
        <v>18</v>
      </c>
      <c r="E728" s="138">
        <v>290726</v>
      </c>
      <c r="F728" s="192" t="s">
        <v>590</v>
      </c>
      <c r="G728" s="193" t="s">
        <v>439</v>
      </c>
      <c r="H728" s="194" t="s">
        <v>804</v>
      </c>
      <c r="I728" s="195"/>
      <c r="J728" s="195"/>
      <c r="K728" s="196"/>
      <c r="L728" s="196"/>
      <c r="M728" s="196"/>
      <c r="N728" s="196"/>
      <c r="O728" s="196"/>
      <c r="P728" s="196"/>
      <c r="Q728" s="195"/>
      <c r="R728" s="197"/>
      <c r="S728" s="195"/>
      <c r="T728" s="195"/>
      <c r="U728" s="196"/>
      <c r="V728" s="196"/>
      <c r="W728" s="196"/>
      <c r="X728" s="196"/>
      <c r="Y728" s="196"/>
      <c r="Z728" s="196"/>
      <c r="AA728" s="195"/>
      <c r="AB728" s="197"/>
      <c r="AC728" s="198">
        <f>SUM(I728,K728,M728,O728,Q728)</f>
        <v>0</v>
      </c>
      <c r="AD728" s="143" t="s">
        <v>17</v>
      </c>
      <c r="AE728" s="143" t="s">
        <v>273</v>
      </c>
      <c r="AF728" s="199"/>
      <c r="AG728" s="199"/>
      <c r="AH728" s="200"/>
      <c r="AI728" s="131">
        <f t="shared" si="100"/>
        <v>25</v>
      </c>
      <c r="AJ728" s="132" t="str">
        <f t="shared" si="102"/>
        <v>XH</v>
      </c>
      <c r="AK728" s="201"/>
      <c r="AL728" s="134" t="str">
        <f t="shared" si="95"/>
        <v>XH</v>
      </c>
      <c r="AM728" s="119">
        <v>321</v>
      </c>
      <c r="AN728" s="135">
        <f t="shared" si="96"/>
        <v>1</v>
      </c>
      <c r="AO728" s="135" t="str">
        <f t="shared" si="97"/>
        <v>118</v>
      </c>
      <c r="AP728" s="135" t="str">
        <f t="shared" si="98"/>
        <v>11</v>
      </c>
      <c r="AQ728" s="135" t="str">
        <f t="shared" si="99"/>
        <v>1</v>
      </c>
      <c r="AR728" s="146"/>
      <c r="AS728" s="137">
        <v>3</v>
      </c>
      <c r="AT728" s="145"/>
      <c r="AU728" s="145"/>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row>
    <row r="729" spans="1:76" ht="24.75" customHeight="1" x14ac:dyDescent="0.25">
      <c r="A729" s="43">
        <v>19</v>
      </c>
      <c r="B729" s="43">
        <v>36</v>
      </c>
      <c r="C729" s="15" t="s">
        <v>1227</v>
      </c>
      <c r="D729" s="119">
        <f>IF(AND(AS729=AS728,AL729=AL728),IF(AL729="TN",IF(AS728=3,IF(D728&lt;'Phan phong'!$I$9,D728+1,1),IF(D728&lt;'Phan phong'!$I$10,D728+1,1)),IF(AS728=3,IF(D728&lt;'Phan phong'!$P$9,D728+1,1),IF(D728&lt;'Phan phong'!$P$10,D728+1,1))),1)</f>
        <v>19</v>
      </c>
      <c r="E729" s="120">
        <v>290727</v>
      </c>
      <c r="F729" s="192" t="s">
        <v>634</v>
      </c>
      <c r="G729" s="193" t="s">
        <v>439</v>
      </c>
      <c r="H729" s="194" t="s">
        <v>728</v>
      </c>
      <c r="I729" s="195"/>
      <c r="J729" s="195"/>
      <c r="K729" s="196"/>
      <c r="L729" s="196"/>
      <c r="M729" s="196"/>
      <c r="N729" s="196"/>
      <c r="O729" s="196"/>
      <c r="P729" s="196"/>
      <c r="Q729" s="195"/>
      <c r="R729" s="197"/>
      <c r="S729" s="195"/>
      <c r="T729" s="195"/>
      <c r="U729" s="196"/>
      <c r="V729" s="196"/>
      <c r="W729" s="196"/>
      <c r="X729" s="196"/>
      <c r="Y729" s="196"/>
      <c r="Z729" s="196"/>
      <c r="AA729" s="195"/>
      <c r="AB729" s="197"/>
      <c r="AC729" s="198">
        <f>SUM(I729,K729,M729,O729,Q729)</f>
        <v>0</v>
      </c>
      <c r="AD729" s="143" t="s">
        <v>12</v>
      </c>
      <c r="AE729" s="143" t="s">
        <v>168</v>
      </c>
      <c r="AF729" s="199"/>
      <c r="AG729" s="199"/>
      <c r="AH729" s="200"/>
      <c r="AI729" s="131">
        <f t="shared" si="100"/>
        <v>25</v>
      </c>
      <c r="AJ729" s="132" t="str">
        <f t="shared" si="102"/>
        <v>XH</v>
      </c>
      <c r="AK729" s="201"/>
      <c r="AL729" s="134" t="str">
        <f t="shared" si="95"/>
        <v>XH</v>
      </c>
      <c r="AM729" s="119">
        <v>189</v>
      </c>
      <c r="AN729" s="135">
        <f t="shared" si="96"/>
        <v>1</v>
      </c>
      <c r="AO729" s="135" t="str">
        <f t="shared" si="97"/>
        <v>115</v>
      </c>
      <c r="AP729" s="135" t="str">
        <f t="shared" si="98"/>
        <v>11</v>
      </c>
      <c r="AQ729" s="135" t="str">
        <f t="shared" si="99"/>
        <v>1</v>
      </c>
      <c r="AR729" s="136"/>
      <c r="AS729" s="137">
        <v>3</v>
      </c>
      <c r="AT729" s="145"/>
      <c r="AU729" s="137"/>
      <c r="AV729" s="6"/>
      <c r="AW729" s="6"/>
      <c r="AX729" s="6"/>
      <c r="AY729" s="6"/>
      <c r="AZ729" s="6"/>
      <c r="BA729" s="6"/>
      <c r="BB729" s="6"/>
      <c r="BC729" s="6"/>
      <c r="BD729" s="6"/>
      <c r="BE729" s="6"/>
      <c r="BF729" s="6"/>
      <c r="BG729" s="6"/>
      <c r="BH729" s="6"/>
      <c r="BI729" s="6"/>
      <c r="BJ729" s="6"/>
      <c r="BK729" s="6"/>
      <c r="BL729" s="6"/>
      <c r="BM729" s="6"/>
      <c r="BN729" s="6"/>
      <c r="BO729" s="6"/>
      <c r="BP729" s="6"/>
      <c r="BQ729" s="6"/>
      <c r="BR729" s="6"/>
      <c r="BS729" s="6"/>
      <c r="BT729" s="6"/>
      <c r="BU729" s="6"/>
      <c r="BV729" s="6"/>
      <c r="BW729" s="6"/>
      <c r="BX729" s="6"/>
    </row>
    <row r="730" spans="1:76" ht="24.75" customHeight="1" x14ac:dyDescent="0.25">
      <c r="A730" s="43">
        <v>2</v>
      </c>
      <c r="B730" s="44">
        <v>13</v>
      </c>
      <c r="C730" s="50" t="s">
        <v>1716</v>
      </c>
      <c r="D730" s="119">
        <f>IF(AND(AS730=AS729,AL730=AL729),IF(AL730="TN",IF(AS729=3,IF(D729&lt;'Phan phong'!$I$9,D729+1,1),IF(D729&lt;'Phan phong'!$I$10,D729+1,1)),IF(AS729=3,IF(D729&lt;'Phan phong'!$P$9,D729+1,1),IF(D729&lt;'Phan phong'!$P$10,D729+1,1))),1)</f>
        <v>20</v>
      </c>
      <c r="E730" s="138">
        <v>290728</v>
      </c>
      <c r="F730" s="192" t="s">
        <v>465</v>
      </c>
      <c r="G730" s="193" t="s">
        <v>439</v>
      </c>
      <c r="H730" s="202">
        <v>37122</v>
      </c>
      <c r="I730" s="196"/>
      <c r="J730" s="196"/>
      <c r="K730" s="196"/>
      <c r="L730" s="196"/>
      <c r="M730" s="196"/>
      <c r="N730" s="196"/>
      <c r="O730" s="196"/>
      <c r="P730" s="196"/>
      <c r="Q730" s="203"/>
      <c r="R730" s="197"/>
      <c r="S730" s="196"/>
      <c r="T730" s="196"/>
      <c r="U730" s="196"/>
      <c r="V730" s="196"/>
      <c r="W730" s="196"/>
      <c r="X730" s="196"/>
      <c r="Y730" s="196"/>
      <c r="Z730" s="196"/>
      <c r="AA730" s="203"/>
      <c r="AB730" s="197"/>
      <c r="AC730" s="198">
        <f>SUM(I730,K730,M730,O730,Q730)</f>
        <v>0</v>
      </c>
      <c r="AD730" s="128" t="s">
        <v>6</v>
      </c>
      <c r="AE730" s="128" t="s">
        <v>272</v>
      </c>
      <c r="AF730" s="204"/>
      <c r="AG730" s="204"/>
      <c r="AH730" s="205"/>
      <c r="AI730" s="131">
        <f t="shared" si="100"/>
        <v>25</v>
      </c>
      <c r="AJ730" s="132" t="str">
        <f t="shared" si="102"/>
        <v>XH</v>
      </c>
      <c r="AK730" s="201"/>
      <c r="AL730" s="134" t="str">
        <f t="shared" si="95"/>
        <v>XH</v>
      </c>
      <c r="AM730" s="119">
        <v>866</v>
      </c>
      <c r="AN730" s="135">
        <f t="shared" si="96"/>
        <v>0</v>
      </c>
      <c r="AO730" s="135" t="str">
        <f t="shared" si="97"/>
        <v>104</v>
      </c>
      <c r="AP730" s="135" t="str">
        <f t="shared" si="98"/>
        <v>10</v>
      </c>
      <c r="AQ730" s="135" t="str">
        <f t="shared" si="99"/>
        <v>0</v>
      </c>
      <c r="AR730" s="136"/>
      <c r="AS730" s="137">
        <v>3</v>
      </c>
      <c r="AT730" s="137"/>
      <c r="AU730" s="161"/>
    </row>
    <row r="731" spans="1:76" ht="24.75" customHeight="1" x14ac:dyDescent="0.2">
      <c r="A731" s="43">
        <v>30</v>
      </c>
      <c r="B731" s="44">
        <v>23</v>
      </c>
      <c r="C731" s="50" t="s">
        <v>1859</v>
      </c>
      <c r="D731" s="119">
        <f>IF(AND(AS731=AS730,AL731=AL730),IF(AL731="TN",IF(AS730=3,IF(D730&lt;'Phan phong'!$I$9,D730+1,1),IF(D730&lt;'Phan phong'!$I$10,D730+1,1)),IF(AS730=3,IF(D730&lt;'Phan phong'!$P$9,D730+1,1),IF(D730&lt;'Phan phong'!$P$10,D730+1,1))),1)</f>
        <v>21</v>
      </c>
      <c r="E731" s="120">
        <v>290729</v>
      </c>
      <c r="F731" s="192" t="s">
        <v>2069</v>
      </c>
      <c r="G731" s="206" t="s">
        <v>439</v>
      </c>
      <c r="H731" s="202">
        <v>36925</v>
      </c>
      <c r="I731" s="196"/>
      <c r="J731" s="196"/>
      <c r="K731" s="196"/>
      <c r="L731" s="196"/>
      <c r="M731" s="196"/>
      <c r="N731" s="196"/>
      <c r="O731" s="196"/>
      <c r="P731" s="196"/>
      <c r="Q731" s="203"/>
      <c r="R731" s="197"/>
      <c r="S731" s="196"/>
      <c r="T731" s="196"/>
      <c r="U731" s="196"/>
      <c r="V731" s="196"/>
      <c r="W731" s="196"/>
      <c r="X731" s="196"/>
      <c r="Y731" s="196"/>
      <c r="Z731" s="196"/>
      <c r="AA731" s="203"/>
      <c r="AB731" s="197"/>
      <c r="AC731" s="198">
        <f>SUM(I731,K731,M731,O731)</f>
        <v>0</v>
      </c>
      <c r="AD731" s="128" t="s">
        <v>8</v>
      </c>
      <c r="AE731" s="128" t="s">
        <v>272</v>
      </c>
      <c r="AF731" s="199"/>
      <c r="AG731" s="199"/>
      <c r="AH731" s="207"/>
      <c r="AI731" s="131">
        <f t="shared" si="100"/>
        <v>25</v>
      </c>
      <c r="AJ731" s="132" t="str">
        <f t="shared" si="102"/>
        <v>XH</v>
      </c>
      <c r="AK731" s="201"/>
      <c r="AL731" s="134" t="str">
        <f t="shared" si="95"/>
        <v>XH</v>
      </c>
      <c r="AM731" s="119">
        <v>1013</v>
      </c>
      <c r="AN731" s="135">
        <f t="shared" si="96"/>
        <v>0</v>
      </c>
      <c r="AO731" s="135" t="str">
        <f t="shared" si="97"/>
        <v>107</v>
      </c>
      <c r="AP731" s="135" t="str">
        <f t="shared" si="98"/>
        <v>10</v>
      </c>
      <c r="AQ731" s="135" t="str">
        <f t="shared" si="99"/>
        <v>0</v>
      </c>
      <c r="AR731" s="146"/>
      <c r="AS731" s="137">
        <v>3</v>
      </c>
      <c r="AT731" s="137"/>
      <c r="AU731" s="161"/>
    </row>
    <row r="732" spans="1:76" ht="24.75" customHeight="1" x14ac:dyDescent="0.25">
      <c r="A732" s="43">
        <v>13</v>
      </c>
      <c r="B732" s="44">
        <v>5</v>
      </c>
      <c r="C732" s="50" t="s">
        <v>1726</v>
      </c>
      <c r="D732" s="119">
        <f>IF(AND(AS732=AS731,AL732=AL731),IF(AL732="TN",IF(AS731=3,IF(D731&lt;'Phan phong'!$I$9,D731+1,1),IF(D731&lt;'Phan phong'!$I$10,D731+1,1)),IF(AS731=3,IF(D731&lt;'Phan phong'!$P$9,D731+1,1),IF(D731&lt;'Phan phong'!$P$10,D731+1,1))),1)</f>
        <v>22</v>
      </c>
      <c r="E732" s="138">
        <v>290730</v>
      </c>
      <c r="F732" s="192" t="s">
        <v>2022</v>
      </c>
      <c r="G732" s="206" t="s">
        <v>439</v>
      </c>
      <c r="H732" s="202">
        <v>36903</v>
      </c>
      <c r="I732" s="196"/>
      <c r="J732" s="196"/>
      <c r="K732" s="196"/>
      <c r="L732" s="196"/>
      <c r="M732" s="196"/>
      <c r="N732" s="196"/>
      <c r="O732" s="196"/>
      <c r="P732" s="196"/>
      <c r="Q732" s="203"/>
      <c r="R732" s="197"/>
      <c r="S732" s="196"/>
      <c r="T732" s="196"/>
      <c r="U732" s="196"/>
      <c r="V732" s="196"/>
      <c r="W732" s="196"/>
      <c r="X732" s="196"/>
      <c r="Y732" s="196"/>
      <c r="Z732" s="196"/>
      <c r="AA732" s="203"/>
      <c r="AB732" s="197"/>
      <c r="AC732" s="198">
        <f>SUM(I732,K732,M732,O732,Q732)</f>
        <v>0</v>
      </c>
      <c r="AD732" s="128" t="s">
        <v>6</v>
      </c>
      <c r="AE732" s="128" t="s">
        <v>272</v>
      </c>
      <c r="AF732" s="199"/>
      <c r="AG732" s="199"/>
      <c r="AH732" s="205"/>
      <c r="AI732" s="131">
        <f t="shared" si="100"/>
        <v>25</v>
      </c>
      <c r="AJ732" s="132" t="str">
        <f t="shared" si="102"/>
        <v>XH</v>
      </c>
      <c r="AK732" s="201"/>
      <c r="AL732" s="134" t="str">
        <f t="shared" si="95"/>
        <v>XH</v>
      </c>
      <c r="AM732" s="119">
        <v>876</v>
      </c>
      <c r="AN732" s="135">
        <f t="shared" si="96"/>
        <v>0</v>
      </c>
      <c r="AO732" s="135" t="str">
        <f t="shared" si="97"/>
        <v>104</v>
      </c>
      <c r="AP732" s="135" t="str">
        <f t="shared" si="98"/>
        <v>10</v>
      </c>
      <c r="AQ732" s="135" t="str">
        <f t="shared" si="99"/>
        <v>0</v>
      </c>
      <c r="AR732" s="136"/>
      <c r="AS732" s="137">
        <v>3</v>
      </c>
      <c r="AT732" s="137"/>
      <c r="AU732" s="161"/>
    </row>
    <row r="733" spans="1:76" ht="24.75" customHeight="1" x14ac:dyDescent="0.25">
      <c r="A733" s="43">
        <v>20</v>
      </c>
      <c r="B733" s="43">
        <v>20</v>
      </c>
      <c r="C733" s="15" t="s">
        <v>1137</v>
      </c>
      <c r="D733" s="119">
        <f>IF(AND(AS733=AS732,AL733=AL732),IF(AL733="TN",IF(AS732=3,IF(D732&lt;'Phan phong'!$I$9,D732+1,1),IF(D732&lt;'Phan phong'!$I$10,D732+1,1)),IF(AS732=3,IF(D732&lt;'Phan phong'!$P$9,D732+1,1),IF(D732&lt;'Phan phong'!$P$10,D732+1,1))),1)</f>
        <v>23</v>
      </c>
      <c r="E733" s="120">
        <v>290731</v>
      </c>
      <c r="F733" s="192" t="s">
        <v>577</v>
      </c>
      <c r="G733" s="193" t="s">
        <v>398</v>
      </c>
      <c r="H733" s="194" t="s">
        <v>845</v>
      </c>
      <c r="I733" s="195"/>
      <c r="J733" s="195"/>
      <c r="K733" s="196"/>
      <c r="L733" s="196"/>
      <c r="M733" s="196"/>
      <c r="N733" s="196"/>
      <c r="O733" s="196"/>
      <c r="P733" s="196"/>
      <c r="Q733" s="195"/>
      <c r="R733" s="208"/>
      <c r="S733" s="195"/>
      <c r="T733" s="195"/>
      <c r="U733" s="196"/>
      <c r="V733" s="196"/>
      <c r="W733" s="196"/>
      <c r="X733" s="196"/>
      <c r="Y733" s="196"/>
      <c r="Z733" s="196"/>
      <c r="AA733" s="195"/>
      <c r="AB733" s="208"/>
      <c r="AC733" s="198">
        <f>SUM(I733,K733,M733,O733,Q733)</f>
        <v>0</v>
      </c>
      <c r="AD733" s="143" t="s">
        <v>17</v>
      </c>
      <c r="AE733" s="143" t="s">
        <v>273</v>
      </c>
      <c r="AF733" s="199"/>
      <c r="AG733" s="199"/>
      <c r="AH733" s="200"/>
      <c r="AI733" s="131">
        <f t="shared" si="100"/>
        <v>25</v>
      </c>
      <c r="AJ733" s="132" t="str">
        <f t="shared" si="102"/>
        <v>XH</v>
      </c>
      <c r="AK733" s="209"/>
      <c r="AL733" s="134" t="str">
        <f t="shared" si="95"/>
        <v>XH</v>
      </c>
      <c r="AM733" s="119">
        <v>322</v>
      </c>
      <c r="AN733" s="135">
        <f t="shared" si="96"/>
        <v>1</v>
      </c>
      <c r="AO733" s="135" t="str">
        <f t="shared" si="97"/>
        <v>118</v>
      </c>
      <c r="AP733" s="135" t="str">
        <f t="shared" si="98"/>
        <v>11</v>
      </c>
      <c r="AQ733" s="135" t="str">
        <f t="shared" si="99"/>
        <v>1</v>
      </c>
      <c r="AR733" s="155"/>
      <c r="AS733" s="137">
        <v>3</v>
      </c>
      <c r="AT733" s="156"/>
      <c r="AU733" s="145"/>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row>
    <row r="734" spans="1:76" ht="24.75" customHeight="1" x14ac:dyDescent="0.25">
      <c r="A734" s="43">
        <v>21</v>
      </c>
      <c r="B734" s="44">
        <v>21</v>
      </c>
      <c r="C734" s="50" t="s">
        <v>1913</v>
      </c>
      <c r="D734" s="119">
        <f>IF(AND(AS734=AS733,AL734=AL733),IF(AL734="TN",IF(AS733=3,IF(D733&lt;'Phan phong'!$I$9,D733+1,1),IF(D733&lt;'Phan phong'!$I$10,D733+1,1)),IF(AS733=3,IF(D733&lt;'Phan phong'!$P$9,D733+1,1),IF(D733&lt;'Phan phong'!$P$10,D733+1,1))),1)</f>
        <v>24</v>
      </c>
      <c r="E734" s="138">
        <v>290732</v>
      </c>
      <c r="F734" s="192" t="s">
        <v>541</v>
      </c>
      <c r="G734" s="206" t="s">
        <v>398</v>
      </c>
      <c r="H734" s="202">
        <v>36991</v>
      </c>
      <c r="I734" s="196"/>
      <c r="J734" s="196"/>
      <c r="K734" s="196"/>
      <c r="L734" s="196"/>
      <c r="M734" s="196"/>
      <c r="N734" s="196"/>
      <c r="O734" s="196"/>
      <c r="P734" s="196"/>
      <c r="Q734" s="203"/>
      <c r="R734" s="197"/>
      <c r="S734" s="196"/>
      <c r="T734" s="196"/>
      <c r="U734" s="196"/>
      <c r="V734" s="196"/>
      <c r="W734" s="196"/>
      <c r="X734" s="196"/>
      <c r="Y734" s="196"/>
      <c r="Z734" s="196"/>
      <c r="AA734" s="203"/>
      <c r="AB734" s="197"/>
      <c r="AC734" s="198">
        <f>SUM(I734,K734,M734,O734)</f>
        <v>0</v>
      </c>
      <c r="AD734" s="128" t="s">
        <v>9</v>
      </c>
      <c r="AE734" s="128" t="s">
        <v>272</v>
      </c>
      <c r="AF734" s="199"/>
      <c r="AG734" s="199"/>
      <c r="AH734" s="207"/>
      <c r="AI734" s="131">
        <f t="shared" si="100"/>
        <v>25</v>
      </c>
      <c r="AJ734" s="132" t="str">
        <f t="shared" si="102"/>
        <v>XH</v>
      </c>
      <c r="AK734" s="201"/>
      <c r="AL734" s="134" t="str">
        <f t="shared" si="95"/>
        <v>XH</v>
      </c>
      <c r="AM734" s="119">
        <v>1069</v>
      </c>
      <c r="AN734" s="135">
        <f t="shared" si="96"/>
        <v>0</v>
      </c>
      <c r="AO734" s="135" t="str">
        <f t="shared" si="97"/>
        <v>108</v>
      </c>
      <c r="AP734" s="135" t="str">
        <f t="shared" si="98"/>
        <v>10</v>
      </c>
      <c r="AQ734" s="135" t="str">
        <f t="shared" si="99"/>
        <v>0</v>
      </c>
      <c r="AR734" s="136"/>
      <c r="AS734" s="137">
        <v>3</v>
      </c>
      <c r="AT734" s="137"/>
      <c r="AU734" s="161"/>
    </row>
    <row r="735" spans="1:76" ht="24.75" customHeight="1" x14ac:dyDescent="0.25">
      <c r="A735" s="43">
        <v>37</v>
      </c>
      <c r="B735" s="44">
        <v>29</v>
      </c>
      <c r="C735" s="50" t="s">
        <v>1862</v>
      </c>
      <c r="D735" s="119">
        <f>IF(AND(AS735=AS734,AL735=AL734),IF(AL735="TN",IF(AS734=3,IF(D734&lt;'Phan phong'!$I$9,D734+1,1),IF(D734&lt;'Phan phong'!$I$10,D734+1,1)),IF(AS734=3,IF(D734&lt;'Phan phong'!$P$9,D734+1,1),IF(D734&lt;'Phan phong'!$P$10,D734+1,1))),1)</f>
        <v>25</v>
      </c>
      <c r="E735" s="120">
        <v>290733</v>
      </c>
      <c r="F735" s="192" t="s">
        <v>1980</v>
      </c>
      <c r="G735" s="206" t="s">
        <v>391</v>
      </c>
      <c r="H735" s="202">
        <v>37190</v>
      </c>
      <c r="I735" s="196"/>
      <c r="J735" s="196"/>
      <c r="K735" s="196"/>
      <c r="L735" s="196"/>
      <c r="M735" s="196"/>
      <c r="N735" s="196"/>
      <c r="O735" s="196"/>
      <c r="P735" s="196"/>
      <c r="Q735" s="203"/>
      <c r="R735" s="197"/>
      <c r="S735" s="196"/>
      <c r="T735" s="196"/>
      <c r="U735" s="196"/>
      <c r="V735" s="196"/>
      <c r="W735" s="196"/>
      <c r="X735" s="196"/>
      <c r="Y735" s="196"/>
      <c r="Z735" s="196"/>
      <c r="AA735" s="203"/>
      <c r="AB735" s="197"/>
      <c r="AC735" s="198">
        <f>SUM(I735,K735,M735,O735)</f>
        <v>0</v>
      </c>
      <c r="AD735" s="128" t="s">
        <v>8</v>
      </c>
      <c r="AE735" s="128" t="s">
        <v>272</v>
      </c>
      <c r="AF735" s="199"/>
      <c r="AG735" s="199"/>
      <c r="AH735" s="207"/>
      <c r="AI735" s="131">
        <f t="shared" si="100"/>
        <v>25</v>
      </c>
      <c r="AJ735" s="132" t="str">
        <f t="shared" si="102"/>
        <v>XH</v>
      </c>
      <c r="AK735" s="201"/>
      <c r="AL735" s="134" t="str">
        <f t="shared" si="95"/>
        <v>XH</v>
      </c>
      <c r="AM735" s="119">
        <v>1016</v>
      </c>
      <c r="AN735" s="135">
        <f t="shared" si="96"/>
        <v>0</v>
      </c>
      <c r="AO735" s="135" t="str">
        <f t="shared" si="97"/>
        <v>107</v>
      </c>
      <c r="AP735" s="135" t="str">
        <f t="shared" si="98"/>
        <v>10</v>
      </c>
      <c r="AQ735" s="135" t="str">
        <f t="shared" si="99"/>
        <v>0</v>
      </c>
      <c r="AR735" s="136"/>
      <c r="AS735" s="137">
        <v>3</v>
      </c>
      <c r="AT735" s="162"/>
      <c r="AU735" s="161"/>
    </row>
    <row r="736" spans="1:76" ht="24.75" customHeight="1" x14ac:dyDescent="0.2">
      <c r="A736" s="43">
        <v>45</v>
      </c>
      <c r="B736" s="43">
        <v>45</v>
      </c>
      <c r="C736" s="15" t="s">
        <v>1190</v>
      </c>
      <c r="D736" s="119">
        <f>IF(AND(AS736=AS735,AL736=AL735),IF(AL736="TN",IF(AS735=3,IF(D735&lt;'Phan phong'!$I$9,D735+1,1),IF(D735&lt;'Phan phong'!$I$10,D735+1,1)),IF(AS735=3,IF(D735&lt;'Phan phong'!$P$9,D735+1,1),IF(D735&lt;'Phan phong'!$P$10,D735+1,1))),1)</f>
        <v>26</v>
      </c>
      <c r="E736" s="138">
        <v>290734</v>
      </c>
      <c r="F736" s="192" t="s">
        <v>613</v>
      </c>
      <c r="G736" s="193" t="s">
        <v>391</v>
      </c>
      <c r="H736" s="194" t="s">
        <v>778</v>
      </c>
      <c r="I736" s="195"/>
      <c r="J736" s="195"/>
      <c r="K736" s="196"/>
      <c r="L736" s="196"/>
      <c r="M736" s="196"/>
      <c r="N736" s="196"/>
      <c r="O736" s="196"/>
      <c r="P736" s="196"/>
      <c r="Q736" s="195"/>
      <c r="R736" s="197"/>
      <c r="S736" s="195"/>
      <c r="T736" s="195"/>
      <c r="U736" s="196"/>
      <c r="V736" s="196"/>
      <c r="W736" s="196"/>
      <c r="X736" s="196"/>
      <c r="Y736" s="196"/>
      <c r="Z736" s="196"/>
      <c r="AA736" s="195"/>
      <c r="AB736" s="197"/>
      <c r="AC736" s="198">
        <f>SUM(I736,K736,M736,O736,Q736)</f>
        <v>0</v>
      </c>
      <c r="AD736" s="143" t="s">
        <v>17</v>
      </c>
      <c r="AE736" s="143" t="s">
        <v>273</v>
      </c>
      <c r="AF736" s="199"/>
      <c r="AG736" s="199"/>
      <c r="AH736" s="211"/>
      <c r="AI736" s="131">
        <f t="shared" si="100"/>
        <v>25</v>
      </c>
      <c r="AJ736" s="132" t="str">
        <f t="shared" si="102"/>
        <v>XH</v>
      </c>
      <c r="AK736" s="201"/>
      <c r="AL736" s="134" t="str">
        <f t="shared" si="95"/>
        <v>XH</v>
      </c>
      <c r="AM736" s="119">
        <v>324</v>
      </c>
      <c r="AN736" s="135">
        <f t="shared" si="96"/>
        <v>1</v>
      </c>
      <c r="AO736" s="135" t="str">
        <f t="shared" si="97"/>
        <v>118</v>
      </c>
      <c r="AP736" s="135" t="str">
        <f t="shared" si="98"/>
        <v>11</v>
      </c>
      <c r="AQ736" s="135" t="str">
        <f t="shared" si="99"/>
        <v>1</v>
      </c>
      <c r="AR736" s="146"/>
      <c r="AS736" s="137">
        <v>3</v>
      </c>
      <c r="AT736" s="170"/>
      <c r="AU736" s="162"/>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row>
    <row r="737" spans="1:76" ht="24.75" customHeight="1" x14ac:dyDescent="0.2">
      <c r="A737" s="43">
        <v>15</v>
      </c>
      <c r="B737" s="43">
        <v>14</v>
      </c>
      <c r="C737" s="15" t="s">
        <v>1233</v>
      </c>
      <c r="D737" s="119">
        <f>IF(AND(AS737=AS736,AL737=AL736),IF(AL737="TN",IF(AS736=3,IF(D736&lt;'Phan phong'!$I$9,D736+1,1),IF(D736&lt;'Phan phong'!$I$10,D736+1,1)),IF(AS736=3,IF(D736&lt;'Phan phong'!$P$9,D736+1,1),IF(D736&lt;'Phan phong'!$P$10,D736+1,1))),1)</f>
        <v>27</v>
      </c>
      <c r="E737" s="120">
        <v>290735</v>
      </c>
      <c r="F737" s="192" t="s">
        <v>384</v>
      </c>
      <c r="G737" s="193" t="s">
        <v>391</v>
      </c>
      <c r="H737" s="194" t="s">
        <v>758</v>
      </c>
      <c r="I737" s="195"/>
      <c r="J737" s="195"/>
      <c r="K737" s="196"/>
      <c r="L737" s="196"/>
      <c r="M737" s="196"/>
      <c r="N737" s="196"/>
      <c r="O737" s="196"/>
      <c r="P737" s="196"/>
      <c r="Q737" s="195"/>
      <c r="R737" s="197"/>
      <c r="S737" s="195"/>
      <c r="T737" s="195"/>
      <c r="U737" s="196"/>
      <c r="V737" s="196"/>
      <c r="W737" s="196"/>
      <c r="X737" s="196"/>
      <c r="Y737" s="196"/>
      <c r="Z737" s="196"/>
      <c r="AA737" s="195"/>
      <c r="AB737" s="197"/>
      <c r="AC737" s="198">
        <f>SUM(I737,K737,M737,O737,Q737)</f>
        <v>0</v>
      </c>
      <c r="AD737" s="143" t="s">
        <v>14</v>
      </c>
      <c r="AE737" s="143" t="s">
        <v>1559</v>
      </c>
      <c r="AF737" s="199"/>
      <c r="AG737" s="199"/>
      <c r="AH737" s="200"/>
      <c r="AI737" s="131">
        <f t="shared" si="100"/>
        <v>25</v>
      </c>
      <c r="AJ737" s="132" t="str">
        <f t="shared" si="102"/>
        <v>TN</v>
      </c>
      <c r="AK737" s="201" t="s">
        <v>272</v>
      </c>
      <c r="AL737" s="134" t="str">
        <f t="shared" si="95"/>
        <v>XH</v>
      </c>
      <c r="AM737" s="119">
        <v>143</v>
      </c>
      <c r="AN737" s="135">
        <f t="shared" si="96"/>
        <v>1</v>
      </c>
      <c r="AO737" s="135" t="str">
        <f t="shared" si="97"/>
        <v>114</v>
      </c>
      <c r="AP737" s="135" t="str">
        <f t="shared" si="98"/>
        <v>11</v>
      </c>
      <c r="AQ737" s="135" t="str">
        <f t="shared" si="99"/>
        <v>1</v>
      </c>
      <c r="AR737" s="146"/>
      <c r="AS737" s="137">
        <v>3</v>
      </c>
      <c r="AT737" s="137"/>
      <c r="AU737" s="137"/>
      <c r="AV737" s="6"/>
      <c r="AW737" s="6"/>
      <c r="AX737" s="6"/>
      <c r="AY737" s="6"/>
      <c r="AZ737" s="6"/>
      <c r="BA737" s="6"/>
      <c r="BB737" s="6"/>
      <c r="BC737" s="6"/>
      <c r="BD737" s="6"/>
      <c r="BE737" s="6"/>
      <c r="BF737" s="6"/>
      <c r="BG737" s="6"/>
      <c r="BH737" s="6"/>
      <c r="BI737" s="6"/>
      <c r="BJ737" s="6"/>
      <c r="BK737" s="6"/>
      <c r="BL737" s="6"/>
      <c r="BM737" s="6"/>
      <c r="BN737" s="6"/>
      <c r="BO737" s="6"/>
      <c r="BP737" s="6"/>
      <c r="BQ737" s="6"/>
      <c r="BR737" s="6"/>
      <c r="BS737" s="6"/>
      <c r="BT737" s="6"/>
      <c r="BU737" s="6"/>
      <c r="BV737" s="6"/>
      <c r="BW737" s="6"/>
      <c r="BX737" s="6"/>
    </row>
    <row r="738" spans="1:76" ht="24.75" customHeight="1" x14ac:dyDescent="0.25">
      <c r="A738" s="43">
        <v>1</v>
      </c>
      <c r="B738" s="44">
        <v>27</v>
      </c>
      <c r="C738" s="50" t="s">
        <v>1722</v>
      </c>
      <c r="D738" s="119">
        <f>IF(AND(AS738=AS737,AL738=AL737),IF(AL738="TN",IF(AS737=3,IF(D737&lt;'Phan phong'!$I$9,D737+1,1),IF(D737&lt;'Phan phong'!$I$10,D737+1,1)),IF(AS737=3,IF(D737&lt;'Phan phong'!$P$9,D737+1,1),IF(D737&lt;'Phan phong'!$P$10,D737+1,1))),1)</f>
        <v>28</v>
      </c>
      <c r="E738" s="138">
        <v>290736</v>
      </c>
      <c r="F738" s="192" t="s">
        <v>404</v>
      </c>
      <c r="G738" s="206" t="s">
        <v>391</v>
      </c>
      <c r="H738" s="202">
        <v>37080</v>
      </c>
      <c r="I738" s="196"/>
      <c r="J738" s="196"/>
      <c r="K738" s="196"/>
      <c r="L738" s="196"/>
      <c r="M738" s="196"/>
      <c r="N738" s="196"/>
      <c r="O738" s="196"/>
      <c r="P738" s="196"/>
      <c r="Q738" s="203"/>
      <c r="R738" s="197"/>
      <c r="S738" s="196"/>
      <c r="T738" s="196"/>
      <c r="U738" s="196"/>
      <c r="V738" s="196"/>
      <c r="W738" s="196"/>
      <c r="X738" s="196"/>
      <c r="Y738" s="196"/>
      <c r="Z738" s="196"/>
      <c r="AA738" s="203"/>
      <c r="AB738" s="197"/>
      <c r="AC738" s="198">
        <f>SUM(I738,K738,M738,O738,Q738)</f>
        <v>0</v>
      </c>
      <c r="AD738" s="128" t="s">
        <v>6</v>
      </c>
      <c r="AE738" s="128" t="s">
        <v>272</v>
      </c>
      <c r="AF738" s="204"/>
      <c r="AG738" s="204"/>
      <c r="AH738" s="205"/>
      <c r="AI738" s="131">
        <f t="shared" si="100"/>
        <v>25</v>
      </c>
      <c r="AJ738" s="132" t="str">
        <f t="shared" si="102"/>
        <v>XH</v>
      </c>
      <c r="AK738" s="201"/>
      <c r="AL738" s="134" t="str">
        <f t="shared" si="95"/>
        <v>XH</v>
      </c>
      <c r="AM738" s="119">
        <v>872</v>
      </c>
      <c r="AN738" s="135">
        <f t="shared" si="96"/>
        <v>0</v>
      </c>
      <c r="AO738" s="135" t="str">
        <f t="shared" si="97"/>
        <v>104</v>
      </c>
      <c r="AP738" s="135" t="str">
        <f t="shared" si="98"/>
        <v>10</v>
      </c>
      <c r="AQ738" s="135" t="str">
        <f t="shared" si="99"/>
        <v>0</v>
      </c>
      <c r="AR738" s="136"/>
      <c r="AS738" s="137">
        <v>3</v>
      </c>
      <c r="AT738" s="161"/>
      <c r="AU738" s="161"/>
    </row>
    <row r="739" spans="1:76" ht="24.75" customHeight="1" x14ac:dyDescent="0.25">
      <c r="A739" s="43">
        <v>36</v>
      </c>
      <c r="B739" s="43">
        <v>36</v>
      </c>
      <c r="C739" s="15" t="s">
        <v>1188</v>
      </c>
      <c r="D739" s="119">
        <f>IF(AND(AS739=AS738,AL739=AL738),IF(AL739="TN",IF(AS738=3,IF(D738&lt;'Phan phong'!$I$9,D738+1,1),IF(D738&lt;'Phan phong'!$I$10,D738+1,1)),IF(AS738=3,IF(D738&lt;'Phan phong'!$P$9,D738+1,1),IF(D738&lt;'Phan phong'!$P$10,D738+1,1))),1)</f>
        <v>29</v>
      </c>
      <c r="E739" s="120">
        <v>290737</v>
      </c>
      <c r="F739" s="192" t="s">
        <v>461</v>
      </c>
      <c r="G739" s="193" t="s">
        <v>391</v>
      </c>
      <c r="H739" s="194" t="s">
        <v>709</v>
      </c>
      <c r="I739" s="195"/>
      <c r="J739" s="195"/>
      <c r="K739" s="196"/>
      <c r="L739" s="196"/>
      <c r="M739" s="196"/>
      <c r="N739" s="196"/>
      <c r="O739" s="196"/>
      <c r="P739" s="196"/>
      <c r="Q739" s="195"/>
      <c r="R739" s="208"/>
      <c r="S739" s="195"/>
      <c r="T739" s="195"/>
      <c r="U739" s="196"/>
      <c r="V739" s="196"/>
      <c r="W739" s="196"/>
      <c r="X739" s="196"/>
      <c r="Y739" s="196"/>
      <c r="Z739" s="196"/>
      <c r="AA739" s="195"/>
      <c r="AB739" s="208"/>
      <c r="AC739" s="198">
        <f>SUM(I739,K739,M739,O739,Q739)</f>
        <v>0</v>
      </c>
      <c r="AD739" s="143" t="s">
        <v>17</v>
      </c>
      <c r="AE739" s="143" t="s">
        <v>273</v>
      </c>
      <c r="AF739" s="199"/>
      <c r="AG739" s="199"/>
      <c r="AH739" s="211"/>
      <c r="AI739" s="131">
        <f t="shared" si="100"/>
        <v>25</v>
      </c>
      <c r="AJ739" s="132" t="str">
        <f t="shared" si="102"/>
        <v>XH</v>
      </c>
      <c r="AK739" s="201"/>
      <c r="AL739" s="134" t="str">
        <f t="shared" si="95"/>
        <v>XH</v>
      </c>
      <c r="AM739" s="119">
        <v>323</v>
      </c>
      <c r="AN739" s="135">
        <f t="shared" si="96"/>
        <v>1</v>
      </c>
      <c r="AO739" s="135" t="str">
        <f t="shared" si="97"/>
        <v>118</v>
      </c>
      <c r="AP739" s="135" t="str">
        <f t="shared" si="98"/>
        <v>11</v>
      </c>
      <c r="AQ739" s="135" t="str">
        <f t="shared" si="99"/>
        <v>1</v>
      </c>
      <c r="AR739" s="136"/>
      <c r="AS739" s="137">
        <v>3</v>
      </c>
      <c r="AT739" s="161"/>
      <c r="AU739" s="137"/>
      <c r="AV739" s="6"/>
      <c r="AW739" s="6"/>
      <c r="AX739" s="6"/>
      <c r="AY739" s="6"/>
      <c r="AZ739" s="6"/>
      <c r="BA739" s="6"/>
      <c r="BB739" s="6"/>
      <c r="BC739" s="6"/>
      <c r="BD739" s="6"/>
      <c r="BE739" s="6"/>
      <c r="BF739" s="6"/>
      <c r="BG739" s="6"/>
      <c r="BH739" s="6"/>
      <c r="BI739" s="6"/>
      <c r="BJ739" s="6"/>
      <c r="BK739" s="6"/>
      <c r="BL739" s="6"/>
      <c r="BM739" s="6"/>
      <c r="BN739" s="6"/>
      <c r="BO739" s="6"/>
      <c r="BP739" s="6"/>
      <c r="BQ739" s="6"/>
      <c r="BR739" s="6"/>
      <c r="BS739" s="6"/>
      <c r="BT739" s="6"/>
      <c r="BU739" s="6"/>
      <c r="BV739" s="6"/>
      <c r="BW739" s="6"/>
      <c r="BX739" s="6"/>
    </row>
    <row r="740" spans="1:76" ht="24.75" customHeight="1" x14ac:dyDescent="0.2">
      <c r="A740" s="43">
        <v>16</v>
      </c>
      <c r="B740" s="43">
        <v>6</v>
      </c>
      <c r="C740" s="15" t="s">
        <v>1268</v>
      </c>
      <c r="D740" s="119">
        <f>IF(AND(AS740=AS739,AL740=AL739),IF(AL740="TN",IF(AS739=3,IF(D739&lt;'Phan phong'!$I$9,D739+1,1),IF(D739&lt;'Phan phong'!$I$10,D739+1,1)),IF(AS739=3,IF(D739&lt;'Phan phong'!$P$9,D739+1,1),IF(D739&lt;'Phan phong'!$P$10,D739+1,1))),1)</f>
        <v>1</v>
      </c>
      <c r="E740" s="138">
        <v>290738</v>
      </c>
      <c r="F740" s="192" t="s">
        <v>631</v>
      </c>
      <c r="G740" s="193" t="s">
        <v>391</v>
      </c>
      <c r="H740" s="194" t="s">
        <v>703</v>
      </c>
      <c r="I740" s="195"/>
      <c r="J740" s="195"/>
      <c r="K740" s="196"/>
      <c r="L740" s="196"/>
      <c r="M740" s="196"/>
      <c r="N740" s="196"/>
      <c r="O740" s="196"/>
      <c r="P740" s="196"/>
      <c r="Q740" s="195"/>
      <c r="R740" s="197"/>
      <c r="S740" s="195"/>
      <c r="T740" s="195"/>
      <c r="U740" s="196"/>
      <c r="V740" s="196"/>
      <c r="W740" s="196"/>
      <c r="X740" s="196"/>
      <c r="Y740" s="196"/>
      <c r="Z740" s="196"/>
      <c r="AA740" s="195"/>
      <c r="AB740" s="197"/>
      <c r="AC740" s="198">
        <f>SUM(I740,K740,M740,O740,Q740)</f>
        <v>0</v>
      </c>
      <c r="AD740" s="143" t="s">
        <v>14</v>
      </c>
      <c r="AE740" s="143" t="s">
        <v>165</v>
      </c>
      <c r="AF740" s="199"/>
      <c r="AG740" s="199"/>
      <c r="AH740" s="200"/>
      <c r="AI740" s="131">
        <f t="shared" si="100"/>
        <v>26</v>
      </c>
      <c r="AJ740" s="132" t="str">
        <f t="shared" si="102"/>
        <v>XH</v>
      </c>
      <c r="AK740" s="201"/>
      <c r="AL740" s="134" t="str">
        <f t="shared" si="95"/>
        <v>XH</v>
      </c>
      <c r="AM740" s="119">
        <v>144</v>
      </c>
      <c r="AN740" s="135">
        <f t="shared" si="96"/>
        <v>1</v>
      </c>
      <c r="AO740" s="135" t="str">
        <f t="shared" si="97"/>
        <v>114</v>
      </c>
      <c r="AP740" s="135" t="str">
        <f t="shared" si="98"/>
        <v>11</v>
      </c>
      <c r="AQ740" s="135" t="str">
        <f t="shared" si="99"/>
        <v>1</v>
      </c>
      <c r="AR740" s="146"/>
      <c r="AS740" s="137">
        <v>3</v>
      </c>
      <c r="AT740" s="170"/>
      <c r="AU740" s="145"/>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row>
    <row r="741" spans="1:76" ht="24.75" customHeight="1" x14ac:dyDescent="0.25">
      <c r="A741" s="43">
        <v>11</v>
      </c>
      <c r="B741" s="44">
        <v>25</v>
      </c>
      <c r="C741" s="50" t="s">
        <v>1782</v>
      </c>
      <c r="D741" s="119">
        <f>IF(AND(AS741=AS740,AL741=AL740),IF(AL741="TN",IF(AS740=3,IF(D740&lt;'Phan phong'!$I$9,D740+1,1),IF(D740&lt;'Phan phong'!$I$10,D740+1,1)),IF(AS740=3,IF(D740&lt;'Phan phong'!$P$9,D740+1,1),IF(D740&lt;'Phan phong'!$P$10,D740+1,1))),1)</f>
        <v>2</v>
      </c>
      <c r="E741" s="120">
        <v>290739</v>
      </c>
      <c r="F741" s="192" t="s">
        <v>582</v>
      </c>
      <c r="G741" s="206" t="s">
        <v>492</v>
      </c>
      <c r="H741" s="202">
        <v>37123</v>
      </c>
      <c r="I741" s="196"/>
      <c r="J741" s="196"/>
      <c r="K741" s="196"/>
      <c r="L741" s="196"/>
      <c r="M741" s="196"/>
      <c r="N741" s="196"/>
      <c r="O741" s="196"/>
      <c r="P741" s="196"/>
      <c r="Q741" s="203"/>
      <c r="R741" s="197"/>
      <c r="S741" s="196"/>
      <c r="T741" s="196"/>
      <c r="U741" s="196"/>
      <c r="V741" s="196"/>
      <c r="W741" s="196"/>
      <c r="X741" s="196"/>
      <c r="Y741" s="196"/>
      <c r="Z741" s="196"/>
      <c r="AA741" s="203"/>
      <c r="AB741" s="197"/>
      <c r="AC741" s="198">
        <f>SUM(I741,K741,M741,O741)</f>
        <v>0</v>
      </c>
      <c r="AD741" s="128" t="s">
        <v>5</v>
      </c>
      <c r="AE741" s="128" t="s">
        <v>272</v>
      </c>
      <c r="AF741" s="199"/>
      <c r="AG741" s="199"/>
      <c r="AH741" s="207"/>
      <c r="AI741" s="131">
        <f t="shared" si="100"/>
        <v>26</v>
      </c>
      <c r="AJ741" s="132" t="str">
        <f t="shared" si="102"/>
        <v>XH</v>
      </c>
      <c r="AK741" s="201"/>
      <c r="AL741" s="134" t="str">
        <f t="shared" si="95"/>
        <v>XH</v>
      </c>
      <c r="AM741" s="119">
        <v>932</v>
      </c>
      <c r="AN741" s="135">
        <f t="shared" si="96"/>
        <v>0</v>
      </c>
      <c r="AO741" s="135" t="str">
        <f t="shared" si="97"/>
        <v>105</v>
      </c>
      <c r="AP741" s="135" t="str">
        <f t="shared" si="98"/>
        <v>10</v>
      </c>
      <c r="AQ741" s="135" t="str">
        <f t="shared" si="99"/>
        <v>0</v>
      </c>
      <c r="AR741" s="136"/>
      <c r="AS741" s="137">
        <v>3</v>
      </c>
      <c r="AT741" s="137"/>
      <c r="AU741" s="161"/>
    </row>
    <row r="742" spans="1:76" ht="24.75" customHeight="1" x14ac:dyDescent="0.25">
      <c r="A742" s="43">
        <v>16</v>
      </c>
      <c r="B742" s="43">
        <v>10</v>
      </c>
      <c r="C742" s="15" t="s">
        <v>1042</v>
      </c>
      <c r="D742" s="119">
        <f>IF(AND(AS742=AS741,AL742=AL741),IF(AL742="TN",IF(AS741=3,IF(D741&lt;'Phan phong'!$I$9,D741+1,1),IF(D741&lt;'Phan phong'!$I$10,D741+1,1)),IF(AS741=3,IF(D741&lt;'Phan phong'!$P$9,D741+1,1),IF(D741&lt;'Phan phong'!$P$10,D741+1,1))),1)</f>
        <v>3</v>
      </c>
      <c r="E742" s="138">
        <v>290740</v>
      </c>
      <c r="F742" s="192" t="s">
        <v>491</v>
      </c>
      <c r="G742" s="193" t="s">
        <v>492</v>
      </c>
      <c r="H742" s="194" t="s">
        <v>789</v>
      </c>
      <c r="I742" s="212"/>
      <c r="J742" s="212"/>
      <c r="K742" s="213"/>
      <c r="L742" s="213"/>
      <c r="M742" s="213"/>
      <c r="N742" s="213"/>
      <c r="O742" s="213"/>
      <c r="P742" s="213"/>
      <c r="Q742" s="212"/>
      <c r="R742" s="208"/>
      <c r="S742" s="212"/>
      <c r="T742" s="212"/>
      <c r="U742" s="213"/>
      <c r="V742" s="213"/>
      <c r="W742" s="213"/>
      <c r="X742" s="213"/>
      <c r="Y742" s="213"/>
      <c r="Z742" s="213"/>
      <c r="AA742" s="212"/>
      <c r="AB742" s="208"/>
      <c r="AC742" s="198">
        <f>SUM(I742,K742,M742,O742,Q742)</f>
        <v>0</v>
      </c>
      <c r="AD742" s="143" t="s">
        <v>10</v>
      </c>
      <c r="AE742" s="143" t="s">
        <v>168</v>
      </c>
      <c r="AF742" s="199"/>
      <c r="AG742" s="199"/>
      <c r="AH742" s="200"/>
      <c r="AI742" s="131">
        <f t="shared" si="100"/>
        <v>26</v>
      </c>
      <c r="AJ742" s="132" t="str">
        <f t="shared" si="102"/>
        <v>XH</v>
      </c>
      <c r="AK742" s="209"/>
      <c r="AL742" s="134" t="str">
        <f t="shared" si="95"/>
        <v>XH</v>
      </c>
      <c r="AM742" s="119">
        <v>21</v>
      </c>
      <c r="AN742" s="135">
        <f t="shared" si="96"/>
        <v>1</v>
      </c>
      <c r="AO742" s="135" t="str">
        <f t="shared" si="97"/>
        <v>111</v>
      </c>
      <c r="AP742" s="135" t="str">
        <f t="shared" si="98"/>
        <v>11</v>
      </c>
      <c r="AQ742" s="135" t="str">
        <f t="shared" si="99"/>
        <v>1</v>
      </c>
      <c r="AR742" s="155"/>
      <c r="AS742" s="137">
        <v>3</v>
      </c>
      <c r="AT742" s="156"/>
      <c r="AU742" s="170"/>
      <c r="AV742" s="5"/>
      <c r="AW742" s="5"/>
      <c r="AX742" s="5"/>
      <c r="AY742" s="5"/>
      <c r="AZ742" s="5"/>
      <c r="BA742" s="5"/>
      <c r="BB742" s="5"/>
      <c r="BC742" s="5"/>
      <c r="BD742" s="5"/>
      <c r="BE742" s="5"/>
      <c r="BF742" s="5"/>
      <c r="BG742" s="5"/>
      <c r="BH742" s="5"/>
      <c r="BI742" s="5"/>
      <c r="BJ742" s="5"/>
      <c r="BK742" s="5"/>
      <c r="BL742" s="5"/>
      <c r="BM742" s="5"/>
      <c r="BN742" s="5"/>
      <c r="BO742" s="5"/>
      <c r="BP742" s="5"/>
      <c r="BQ742" s="5"/>
      <c r="BR742" s="5"/>
      <c r="BS742" s="5"/>
      <c r="BT742" s="5"/>
      <c r="BU742" s="5"/>
      <c r="BV742" s="5"/>
      <c r="BW742" s="5"/>
      <c r="BX742" s="5"/>
    </row>
    <row r="743" spans="1:76" ht="24.75" customHeight="1" x14ac:dyDescent="0.25">
      <c r="A743" s="43">
        <v>9</v>
      </c>
      <c r="B743" s="44">
        <v>7</v>
      </c>
      <c r="C743" s="50" t="s">
        <v>1739</v>
      </c>
      <c r="D743" s="119">
        <f>IF(AND(AS743=AS742,AL743=AL742),IF(AL743="TN",IF(AS742=3,IF(D742&lt;'Phan phong'!$I$9,D742+1,1),IF(D742&lt;'Phan phong'!$I$10,D742+1,1)),IF(AS742=3,IF(D742&lt;'Phan phong'!$P$9,D742+1,1),IF(D742&lt;'Phan phong'!$P$10,D742+1,1))),1)</f>
        <v>4</v>
      </c>
      <c r="E743" s="120">
        <v>290741</v>
      </c>
      <c r="F743" s="192" t="s">
        <v>1375</v>
      </c>
      <c r="G743" s="206" t="s">
        <v>492</v>
      </c>
      <c r="H743" s="202">
        <v>37197</v>
      </c>
      <c r="I743" s="196"/>
      <c r="J743" s="196"/>
      <c r="K743" s="196"/>
      <c r="L743" s="196"/>
      <c r="M743" s="196"/>
      <c r="N743" s="196"/>
      <c r="O743" s="196"/>
      <c r="P743" s="196"/>
      <c r="Q743" s="203"/>
      <c r="R743" s="197"/>
      <c r="S743" s="196"/>
      <c r="T743" s="196"/>
      <c r="U743" s="196"/>
      <c r="V743" s="196"/>
      <c r="W743" s="196"/>
      <c r="X743" s="196"/>
      <c r="Y743" s="196"/>
      <c r="Z743" s="196"/>
      <c r="AA743" s="203"/>
      <c r="AB743" s="197"/>
      <c r="AC743" s="198">
        <f>SUM(I743,K743,M743,O743,Q743)</f>
        <v>0</v>
      </c>
      <c r="AD743" s="128" t="s">
        <v>6</v>
      </c>
      <c r="AE743" s="128" t="s">
        <v>272</v>
      </c>
      <c r="AF743" s="204"/>
      <c r="AG743" s="204"/>
      <c r="AH743" s="205"/>
      <c r="AI743" s="131">
        <f t="shared" si="100"/>
        <v>26</v>
      </c>
      <c r="AJ743" s="132" t="str">
        <f t="shared" si="102"/>
        <v>XH</v>
      </c>
      <c r="AK743" s="201"/>
      <c r="AL743" s="134" t="str">
        <f t="shared" si="95"/>
        <v>XH</v>
      </c>
      <c r="AM743" s="119">
        <v>889</v>
      </c>
      <c r="AN743" s="135">
        <f t="shared" si="96"/>
        <v>0</v>
      </c>
      <c r="AO743" s="135" t="str">
        <f t="shared" si="97"/>
        <v>104</v>
      </c>
      <c r="AP743" s="135" t="str">
        <f t="shared" si="98"/>
        <v>10</v>
      </c>
      <c r="AQ743" s="135" t="str">
        <f t="shared" si="99"/>
        <v>0</v>
      </c>
      <c r="AR743" s="136"/>
      <c r="AS743" s="137">
        <v>3</v>
      </c>
      <c r="AT743" s="137"/>
      <c r="AU743" s="161"/>
    </row>
    <row r="744" spans="1:76" ht="24.75" customHeight="1" x14ac:dyDescent="0.25">
      <c r="A744" s="43">
        <v>12</v>
      </c>
      <c r="B744" s="44">
        <v>2</v>
      </c>
      <c r="C744" s="50"/>
      <c r="D744" s="119">
        <f>IF(AND(AS744=AS743,AL744=AL743),IF(AL744="TN",IF(AS743=3,IF(D743&lt;'Phan phong'!$I$9,D743+1,1),IF(D743&lt;'Phan phong'!$I$10,D743+1,1)),IF(AS743=3,IF(D743&lt;'Phan phong'!$P$9,D743+1,1),IF(D743&lt;'Phan phong'!$P$10,D743+1,1))),1)</f>
        <v>5</v>
      </c>
      <c r="E744" s="138">
        <v>290742</v>
      </c>
      <c r="F744" s="192" t="s">
        <v>554</v>
      </c>
      <c r="G744" s="206" t="s">
        <v>492</v>
      </c>
      <c r="H744" s="202">
        <v>37251</v>
      </c>
      <c r="I744" s="196"/>
      <c r="J744" s="196"/>
      <c r="K744" s="196"/>
      <c r="L744" s="196"/>
      <c r="M744" s="196"/>
      <c r="N744" s="196"/>
      <c r="O744" s="196"/>
      <c r="P744" s="196"/>
      <c r="Q744" s="203"/>
      <c r="R744" s="197"/>
      <c r="S744" s="196"/>
      <c r="T744" s="196"/>
      <c r="U744" s="196"/>
      <c r="V744" s="196"/>
      <c r="W744" s="196"/>
      <c r="X744" s="196"/>
      <c r="Y744" s="196"/>
      <c r="Z744" s="196"/>
      <c r="AA744" s="203"/>
      <c r="AB744" s="197"/>
      <c r="AC744" s="198">
        <f>SUM(I744,K744,M744,O744)</f>
        <v>0</v>
      </c>
      <c r="AD744" s="128" t="s">
        <v>9</v>
      </c>
      <c r="AE744" s="128"/>
      <c r="AF744" s="199"/>
      <c r="AG744" s="199"/>
      <c r="AH744" s="207"/>
      <c r="AI744" s="131">
        <f t="shared" si="100"/>
        <v>26</v>
      </c>
      <c r="AJ744" s="132" t="s">
        <v>272</v>
      </c>
      <c r="AK744" s="201"/>
      <c r="AL744" s="134" t="str">
        <f t="shared" si="95"/>
        <v>XH</v>
      </c>
      <c r="AM744" s="119">
        <v>1073</v>
      </c>
      <c r="AN744" s="135">
        <f t="shared" si="96"/>
        <v>0</v>
      </c>
      <c r="AO744" s="135" t="str">
        <f t="shared" si="97"/>
        <v>108</v>
      </c>
      <c r="AP744" s="135" t="str">
        <f t="shared" si="98"/>
        <v>10</v>
      </c>
      <c r="AQ744" s="135" t="str">
        <f t="shared" si="99"/>
        <v>0</v>
      </c>
      <c r="AR744" s="136"/>
      <c r="AS744" s="137">
        <v>3</v>
      </c>
      <c r="AT744" s="137"/>
      <c r="AU744" s="161"/>
    </row>
    <row r="745" spans="1:76" ht="24.75" customHeight="1" x14ac:dyDescent="0.25">
      <c r="A745" s="43">
        <v>16</v>
      </c>
      <c r="B745" s="44">
        <v>34</v>
      </c>
      <c r="C745" s="50" t="s">
        <v>1780</v>
      </c>
      <c r="D745" s="119">
        <f>IF(AND(AS745=AS744,AL745=AL744),IF(AL745="TN",IF(AS744=3,IF(D744&lt;'Phan phong'!$I$9,D744+1,1),IF(D744&lt;'Phan phong'!$I$10,D744+1,1)),IF(AS744=3,IF(D744&lt;'Phan phong'!$P$9,D744+1,1),IF(D744&lt;'Phan phong'!$P$10,D744+1,1))),1)</f>
        <v>6</v>
      </c>
      <c r="E745" s="120">
        <v>290743</v>
      </c>
      <c r="F745" s="192" t="s">
        <v>468</v>
      </c>
      <c r="G745" s="206" t="s">
        <v>492</v>
      </c>
      <c r="H745" s="202">
        <v>37020</v>
      </c>
      <c r="I745" s="196"/>
      <c r="J745" s="196"/>
      <c r="K745" s="196"/>
      <c r="L745" s="196"/>
      <c r="M745" s="196"/>
      <c r="N745" s="196"/>
      <c r="O745" s="196"/>
      <c r="P745" s="196"/>
      <c r="Q745" s="203"/>
      <c r="R745" s="197"/>
      <c r="S745" s="196"/>
      <c r="T745" s="196"/>
      <c r="U745" s="196"/>
      <c r="V745" s="196"/>
      <c r="W745" s="196"/>
      <c r="X745" s="196"/>
      <c r="Y745" s="196"/>
      <c r="Z745" s="196"/>
      <c r="AA745" s="203"/>
      <c r="AB745" s="197"/>
      <c r="AC745" s="198">
        <f>SUM(I745,K745,M745,O745)</f>
        <v>0</v>
      </c>
      <c r="AD745" s="128" t="s">
        <v>5</v>
      </c>
      <c r="AE745" s="128" t="s">
        <v>272</v>
      </c>
      <c r="AF745" s="199"/>
      <c r="AG745" s="199"/>
      <c r="AH745" s="207"/>
      <c r="AI745" s="131">
        <f t="shared" si="100"/>
        <v>26</v>
      </c>
      <c r="AJ745" s="132" t="str">
        <f t="shared" ref="AJ745:AJ776" si="103">LEFT(RIGHT(AE745,3),2)</f>
        <v>XH</v>
      </c>
      <c r="AK745" s="201"/>
      <c r="AL745" s="134" t="str">
        <f t="shared" si="95"/>
        <v>XH</v>
      </c>
      <c r="AM745" s="119">
        <v>930</v>
      </c>
      <c r="AN745" s="135">
        <f t="shared" si="96"/>
        <v>0</v>
      </c>
      <c r="AO745" s="135" t="str">
        <f t="shared" si="97"/>
        <v>105</v>
      </c>
      <c r="AP745" s="135" t="str">
        <f t="shared" si="98"/>
        <v>10</v>
      </c>
      <c r="AQ745" s="135" t="str">
        <f t="shared" si="99"/>
        <v>0</v>
      </c>
      <c r="AR745" s="180"/>
      <c r="AS745" s="137">
        <v>3</v>
      </c>
      <c r="AT745" s="137"/>
      <c r="AU745" s="161"/>
    </row>
    <row r="746" spans="1:76" ht="24.75" customHeight="1" x14ac:dyDescent="0.2">
      <c r="A746" s="43">
        <v>23</v>
      </c>
      <c r="B746" s="43">
        <v>23</v>
      </c>
      <c r="C746" s="15" t="s">
        <v>1130</v>
      </c>
      <c r="D746" s="119">
        <f>IF(AND(AS746=AS745,AL746=AL745),IF(AL746="TN",IF(AS745=3,IF(D745&lt;'Phan phong'!$I$9,D745+1,1),IF(D745&lt;'Phan phong'!$I$10,D745+1,1)),IF(AS745=3,IF(D745&lt;'Phan phong'!$P$9,D745+1,1),IF(D745&lt;'Phan phong'!$P$10,D745+1,1))),1)</f>
        <v>7</v>
      </c>
      <c r="E746" s="138">
        <v>290744</v>
      </c>
      <c r="F746" s="192" t="s">
        <v>412</v>
      </c>
      <c r="G746" s="193" t="s">
        <v>492</v>
      </c>
      <c r="H746" s="194" t="s">
        <v>817</v>
      </c>
      <c r="I746" s="195"/>
      <c r="J746" s="195"/>
      <c r="K746" s="196"/>
      <c r="L746" s="196"/>
      <c r="M746" s="196"/>
      <c r="N746" s="196"/>
      <c r="O746" s="196"/>
      <c r="P746" s="196"/>
      <c r="Q746" s="195"/>
      <c r="R746" s="197"/>
      <c r="S746" s="195"/>
      <c r="T746" s="195"/>
      <c r="U746" s="196"/>
      <c r="V746" s="196"/>
      <c r="W746" s="196"/>
      <c r="X746" s="196"/>
      <c r="Y746" s="196"/>
      <c r="Z746" s="196"/>
      <c r="AA746" s="195"/>
      <c r="AB746" s="197"/>
      <c r="AC746" s="198">
        <f>SUM(I746,K746,M746,O746,Q746)</f>
        <v>0</v>
      </c>
      <c r="AD746" s="143" t="s">
        <v>17</v>
      </c>
      <c r="AE746" s="143" t="s">
        <v>273</v>
      </c>
      <c r="AF746" s="199"/>
      <c r="AG746" s="199"/>
      <c r="AH746" s="200"/>
      <c r="AI746" s="131">
        <f t="shared" si="100"/>
        <v>26</v>
      </c>
      <c r="AJ746" s="132" t="str">
        <f t="shared" si="103"/>
        <v>XH</v>
      </c>
      <c r="AK746" s="201"/>
      <c r="AL746" s="134" t="str">
        <f t="shared" si="95"/>
        <v>XH</v>
      </c>
      <c r="AM746" s="119">
        <v>325</v>
      </c>
      <c r="AN746" s="135">
        <f t="shared" si="96"/>
        <v>1</v>
      </c>
      <c r="AO746" s="135" t="str">
        <f t="shared" si="97"/>
        <v>118</v>
      </c>
      <c r="AP746" s="135" t="str">
        <f t="shared" si="98"/>
        <v>11</v>
      </c>
      <c r="AQ746" s="135" t="str">
        <f t="shared" si="99"/>
        <v>1</v>
      </c>
      <c r="AR746" s="146"/>
      <c r="AS746" s="137">
        <v>3</v>
      </c>
      <c r="AT746" s="145"/>
      <c r="AU746" s="170"/>
      <c r="AV746" s="5"/>
      <c r="AW746" s="5"/>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c r="BX746" s="5"/>
    </row>
    <row r="747" spans="1:76" ht="24.75" customHeight="1" x14ac:dyDescent="0.25">
      <c r="A747" s="43">
        <v>37</v>
      </c>
      <c r="B747" s="43">
        <v>44</v>
      </c>
      <c r="C747" s="15" t="s">
        <v>1193</v>
      </c>
      <c r="D747" s="119">
        <f>IF(AND(AS747=AS746,AL747=AL746),IF(AL747="TN",IF(AS746=3,IF(D746&lt;'Phan phong'!$I$9,D746+1,1),IF(D746&lt;'Phan phong'!$I$10,D746+1,1)),IF(AS746=3,IF(D746&lt;'Phan phong'!$P$9,D746+1,1),IF(D746&lt;'Phan phong'!$P$10,D746+1,1))),1)</f>
        <v>8</v>
      </c>
      <c r="E747" s="120">
        <v>290745</v>
      </c>
      <c r="F747" s="192" t="s">
        <v>574</v>
      </c>
      <c r="G747" s="193" t="s">
        <v>492</v>
      </c>
      <c r="H747" s="194" t="s">
        <v>714</v>
      </c>
      <c r="I747" s="195"/>
      <c r="J747" s="195"/>
      <c r="K747" s="196"/>
      <c r="L747" s="196"/>
      <c r="M747" s="196"/>
      <c r="N747" s="196"/>
      <c r="O747" s="196"/>
      <c r="P747" s="196"/>
      <c r="Q747" s="195"/>
      <c r="R747" s="214"/>
      <c r="S747" s="195"/>
      <c r="T747" s="195"/>
      <c r="U747" s="196"/>
      <c r="V747" s="196"/>
      <c r="W747" s="196"/>
      <c r="X747" s="196"/>
      <c r="Y747" s="196"/>
      <c r="Z747" s="196"/>
      <c r="AA747" s="195"/>
      <c r="AB747" s="214"/>
      <c r="AC747" s="198">
        <f>SUM(I747,K747,M747,O747,Q747)</f>
        <v>0</v>
      </c>
      <c r="AD747" s="143" t="s">
        <v>12</v>
      </c>
      <c r="AE747" s="143" t="s">
        <v>168</v>
      </c>
      <c r="AF747" s="199"/>
      <c r="AG747" s="199"/>
      <c r="AH747" s="200"/>
      <c r="AI747" s="131">
        <f t="shared" si="100"/>
        <v>26</v>
      </c>
      <c r="AJ747" s="132" t="str">
        <f t="shared" si="103"/>
        <v>XH</v>
      </c>
      <c r="AK747" s="201"/>
      <c r="AL747" s="134" t="str">
        <f t="shared" si="95"/>
        <v>XH</v>
      </c>
      <c r="AM747" s="119">
        <v>191</v>
      </c>
      <c r="AN747" s="135">
        <f t="shared" si="96"/>
        <v>1</v>
      </c>
      <c r="AO747" s="135" t="str">
        <f t="shared" si="97"/>
        <v>115</v>
      </c>
      <c r="AP747" s="135" t="str">
        <f t="shared" si="98"/>
        <v>11</v>
      </c>
      <c r="AQ747" s="135" t="str">
        <f t="shared" si="99"/>
        <v>1</v>
      </c>
      <c r="AR747" s="179"/>
      <c r="AS747" s="137">
        <v>3</v>
      </c>
      <c r="AT747" s="149"/>
      <c r="AU747" s="149"/>
      <c r="AV747" s="21"/>
      <c r="AW747" s="21"/>
      <c r="AX747" s="21"/>
      <c r="AY747" s="21"/>
      <c r="AZ747" s="21"/>
      <c r="BA747" s="21"/>
      <c r="BB747" s="21"/>
      <c r="BC747" s="21"/>
      <c r="BD747" s="21"/>
      <c r="BE747" s="21"/>
      <c r="BF747" s="21"/>
      <c r="BG747" s="21"/>
      <c r="BH747" s="21"/>
      <c r="BI747" s="21"/>
      <c r="BJ747" s="21"/>
      <c r="BK747" s="21"/>
      <c r="BL747" s="21"/>
      <c r="BM747" s="21"/>
      <c r="BN747" s="21"/>
      <c r="BO747" s="21"/>
      <c r="BP747" s="21"/>
      <c r="BQ747" s="21"/>
      <c r="BR747" s="21"/>
      <c r="BS747" s="21"/>
      <c r="BT747" s="21"/>
      <c r="BU747" s="21"/>
      <c r="BV747" s="21"/>
      <c r="BW747" s="21"/>
      <c r="BX747" s="21"/>
    </row>
    <row r="748" spans="1:76" ht="24.75" customHeight="1" x14ac:dyDescent="0.25">
      <c r="A748" s="43">
        <v>29</v>
      </c>
      <c r="B748" s="44">
        <v>14</v>
      </c>
      <c r="C748" s="50" t="s">
        <v>1703</v>
      </c>
      <c r="D748" s="119">
        <f>IF(AND(AS748=AS747,AL748=AL747),IF(AL748="TN",IF(AS747=3,IF(D747&lt;'Phan phong'!$I$9,D747+1,1),IF(D747&lt;'Phan phong'!$I$10,D747+1,1)),IF(AS747=3,IF(D747&lt;'Phan phong'!$P$9,D747+1,1),IF(D747&lt;'Phan phong'!$P$10,D747+1,1))),1)</f>
        <v>9</v>
      </c>
      <c r="E748" s="138">
        <v>290746</v>
      </c>
      <c r="F748" s="192" t="s">
        <v>504</v>
      </c>
      <c r="G748" s="206" t="s">
        <v>3</v>
      </c>
      <c r="H748" s="202">
        <v>37124</v>
      </c>
      <c r="I748" s="196"/>
      <c r="J748" s="196"/>
      <c r="K748" s="196"/>
      <c r="L748" s="196"/>
      <c r="M748" s="196"/>
      <c r="N748" s="196"/>
      <c r="O748" s="196"/>
      <c r="P748" s="196"/>
      <c r="Q748" s="203"/>
      <c r="R748" s="197"/>
      <c r="S748" s="196"/>
      <c r="T748" s="196"/>
      <c r="U748" s="196"/>
      <c r="V748" s="196"/>
      <c r="W748" s="196"/>
      <c r="X748" s="196"/>
      <c r="Y748" s="196"/>
      <c r="Z748" s="196"/>
      <c r="AA748" s="203"/>
      <c r="AB748" s="197"/>
      <c r="AC748" s="198">
        <f>SUM(I748,K748,M748,O748,Q748)</f>
        <v>0</v>
      </c>
      <c r="AD748" s="128" t="s">
        <v>6</v>
      </c>
      <c r="AE748" s="128" t="s">
        <v>272</v>
      </c>
      <c r="AF748" s="204"/>
      <c r="AG748" s="204"/>
      <c r="AH748" s="205"/>
      <c r="AI748" s="131">
        <f t="shared" si="100"/>
        <v>26</v>
      </c>
      <c r="AJ748" s="132" t="str">
        <f t="shared" si="103"/>
        <v>XH</v>
      </c>
      <c r="AK748" s="201"/>
      <c r="AL748" s="134" t="str">
        <f t="shared" si="95"/>
        <v>XH</v>
      </c>
      <c r="AM748" s="119">
        <v>853</v>
      </c>
      <c r="AN748" s="135">
        <f t="shared" si="96"/>
        <v>0</v>
      </c>
      <c r="AO748" s="135" t="str">
        <f t="shared" si="97"/>
        <v>104</v>
      </c>
      <c r="AP748" s="135" t="str">
        <f t="shared" si="98"/>
        <v>10</v>
      </c>
      <c r="AQ748" s="135" t="str">
        <f t="shared" si="99"/>
        <v>0</v>
      </c>
      <c r="AR748" s="136"/>
      <c r="AS748" s="137">
        <v>3</v>
      </c>
      <c r="AT748" s="137"/>
      <c r="AU748" s="161"/>
    </row>
    <row r="749" spans="1:76" ht="24.75" customHeight="1" x14ac:dyDescent="0.25">
      <c r="A749" s="43">
        <v>26</v>
      </c>
      <c r="B749" s="44">
        <v>35</v>
      </c>
      <c r="C749" s="50" t="s">
        <v>1824</v>
      </c>
      <c r="D749" s="119">
        <f>IF(AND(AS749=AS748,AL749=AL748),IF(AL749="TN",IF(AS748=3,IF(D748&lt;'Phan phong'!$I$9,D748+1,1),IF(D748&lt;'Phan phong'!$I$10,D748+1,1)),IF(AS748=3,IF(D748&lt;'Phan phong'!$P$9,D748+1,1),IF(D748&lt;'Phan phong'!$P$10,D748+1,1))),1)</f>
        <v>10</v>
      </c>
      <c r="E749" s="120">
        <v>290747</v>
      </c>
      <c r="F749" s="192" t="s">
        <v>461</v>
      </c>
      <c r="G749" s="206" t="s">
        <v>3</v>
      </c>
      <c r="H749" s="202">
        <v>37106</v>
      </c>
      <c r="I749" s="196"/>
      <c r="J749" s="196"/>
      <c r="K749" s="196"/>
      <c r="L749" s="196"/>
      <c r="M749" s="196"/>
      <c r="N749" s="196"/>
      <c r="O749" s="196"/>
      <c r="P749" s="196"/>
      <c r="Q749" s="203"/>
      <c r="R749" s="197"/>
      <c r="S749" s="196"/>
      <c r="T749" s="196"/>
      <c r="U749" s="196"/>
      <c r="V749" s="196"/>
      <c r="W749" s="196"/>
      <c r="X749" s="196"/>
      <c r="Y749" s="196"/>
      <c r="Z749" s="196"/>
      <c r="AA749" s="203"/>
      <c r="AB749" s="197"/>
      <c r="AC749" s="198">
        <f>SUM(I749,K749,M749,O749)</f>
        <v>0</v>
      </c>
      <c r="AD749" s="128" t="s">
        <v>7</v>
      </c>
      <c r="AE749" s="128" t="s">
        <v>272</v>
      </c>
      <c r="AF749" s="199"/>
      <c r="AG749" s="199"/>
      <c r="AH749" s="207"/>
      <c r="AI749" s="131">
        <f t="shared" si="100"/>
        <v>26</v>
      </c>
      <c r="AJ749" s="132" t="str">
        <f t="shared" si="103"/>
        <v>XH</v>
      </c>
      <c r="AK749" s="201"/>
      <c r="AL749" s="134" t="str">
        <f t="shared" si="95"/>
        <v>XH</v>
      </c>
      <c r="AM749" s="119">
        <v>975</v>
      </c>
      <c r="AN749" s="135">
        <f t="shared" si="96"/>
        <v>0</v>
      </c>
      <c r="AO749" s="135" t="str">
        <f t="shared" si="97"/>
        <v>106</v>
      </c>
      <c r="AP749" s="135" t="str">
        <f t="shared" si="98"/>
        <v>10</v>
      </c>
      <c r="AQ749" s="135" t="str">
        <f t="shared" si="99"/>
        <v>0</v>
      </c>
      <c r="AR749" s="136"/>
      <c r="AS749" s="137">
        <v>3</v>
      </c>
      <c r="AT749" s="137"/>
      <c r="AU749" s="161"/>
    </row>
    <row r="750" spans="1:76" ht="24.75" customHeight="1" x14ac:dyDescent="0.25">
      <c r="A750" s="43">
        <v>18</v>
      </c>
      <c r="B750" s="43">
        <v>7</v>
      </c>
      <c r="C750" s="15" t="s">
        <v>1222</v>
      </c>
      <c r="D750" s="119">
        <f>IF(AND(AS750=AS749,AL750=AL749),IF(AL750="TN",IF(AS749=3,IF(D749&lt;'Phan phong'!$I$9,D749+1,1),IF(D749&lt;'Phan phong'!$I$10,D749+1,1)),IF(AS749=3,IF(D749&lt;'Phan phong'!$P$9,D749+1,1),IF(D749&lt;'Phan phong'!$P$10,D749+1,1))),1)</f>
        <v>11</v>
      </c>
      <c r="E750" s="138">
        <v>290748</v>
      </c>
      <c r="F750" s="192" t="s">
        <v>631</v>
      </c>
      <c r="G750" s="193" t="s">
        <v>3</v>
      </c>
      <c r="H750" s="194" t="s">
        <v>886</v>
      </c>
      <c r="I750" s="195"/>
      <c r="J750" s="195"/>
      <c r="K750" s="196"/>
      <c r="L750" s="196"/>
      <c r="M750" s="196"/>
      <c r="N750" s="196"/>
      <c r="O750" s="196"/>
      <c r="P750" s="196"/>
      <c r="Q750" s="195"/>
      <c r="R750" s="215"/>
      <c r="S750" s="195"/>
      <c r="T750" s="195"/>
      <c r="U750" s="196"/>
      <c r="V750" s="196"/>
      <c r="W750" s="196"/>
      <c r="X750" s="196"/>
      <c r="Y750" s="196"/>
      <c r="Z750" s="196"/>
      <c r="AA750" s="195"/>
      <c r="AB750" s="215"/>
      <c r="AC750" s="198">
        <f>SUM(I750,K750,M750,O750,Q750)</f>
        <v>0</v>
      </c>
      <c r="AD750" s="143" t="s">
        <v>14</v>
      </c>
      <c r="AE750" s="143" t="s">
        <v>165</v>
      </c>
      <c r="AF750" s="199"/>
      <c r="AG750" s="199"/>
      <c r="AH750" s="216"/>
      <c r="AI750" s="131">
        <f t="shared" si="100"/>
        <v>26</v>
      </c>
      <c r="AJ750" s="132" t="str">
        <f t="shared" si="103"/>
        <v>XH</v>
      </c>
      <c r="AK750" s="209"/>
      <c r="AL750" s="134" t="str">
        <f t="shared" si="95"/>
        <v>XH</v>
      </c>
      <c r="AM750" s="119">
        <v>146</v>
      </c>
      <c r="AN750" s="135">
        <f t="shared" si="96"/>
        <v>1</v>
      </c>
      <c r="AO750" s="135" t="str">
        <f t="shared" si="97"/>
        <v>114</v>
      </c>
      <c r="AP750" s="135" t="str">
        <f t="shared" si="98"/>
        <v>11</v>
      </c>
      <c r="AQ750" s="135" t="str">
        <f t="shared" si="99"/>
        <v>1</v>
      </c>
      <c r="AR750" s="155"/>
      <c r="AS750" s="137">
        <v>3</v>
      </c>
      <c r="AT750" s="156"/>
      <c r="AU750" s="145"/>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row>
    <row r="751" spans="1:76" ht="24.75" customHeight="1" x14ac:dyDescent="0.25">
      <c r="A751" s="43">
        <v>19</v>
      </c>
      <c r="B751" s="44">
        <v>29</v>
      </c>
      <c r="C751" s="50" t="s">
        <v>1845</v>
      </c>
      <c r="D751" s="119">
        <f>IF(AND(AS751=AS750,AL751=AL750),IF(AL751="TN",IF(AS750=3,IF(D750&lt;'Phan phong'!$I$9,D750+1,1),IF(D750&lt;'Phan phong'!$I$10,D750+1,1)),IF(AS750=3,IF(D750&lt;'Phan phong'!$P$9,D750+1,1),IF(D750&lt;'Phan phong'!$P$10,D750+1,1))),1)</f>
        <v>12</v>
      </c>
      <c r="E751" s="120">
        <v>290749</v>
      </c>
      <c r="F751" s="192" t="s">
        <v>346</v>
      </c>
      <c r="G751" s="206" t="s">
        <v>1306</v>
      </c>
      <c r="H751" s="202">
        <v>37169</v>
      </c>
      <c r="I751" s="196"/>
      <c r="J751" s="196"/>
      <c r="K751" s="196"/>
      <c r="L751" s="196"/>
      <c r="M751" s="196"/>
      <c r="N751" s="196"/>
      <c r="O751" s="196"/>
      <c r="P751" s="196"/>
      <c r="Q751" s="203"/>
      <c r="R751" s="197"/>
      <c r="S751" s="196"/>
      <c r="T751" s="196"/>
      <c r="U751" s="196"/>
      <c r="V751" s="196"/>
      <c r="W751" s="196"/>
      <c r="X751" s="196"/>
      <c r="Y751" s="196"/>
      <c r="Z751" s="196"/>
      <c r="AA751" s="203"/>
      <c r="AB751" s="197"/>
      <c r="AC751" s="198">
        <f>SUM(I751,K751,M751,O751)</f>
        <v>0</v>
      </c>
      <c r="AD751" s="128" t="s">
        <v>8</v>
      </c>
      <c r="AE751" s="128" t="s">
        <v>272</v>
      </c>
      <c r="AF751" s="199"/>
      <c r="AG751" s="199"/>
      <c r="AH751" s="207"/>
      <c r="AI751" s="131">
        <f t="shared" si="100"/>
        <v>26</v>
      </c>
      <c r="AJ751" s="132" t="str">
        <f t="shared" si="103"/>
        <v>XH</v>
      </c>
      <c r="AK751" s="201"/>
      <c r="AL751" s="134" t="str">
        <f t="shared" si="95"/>
        <v>XH</v>
      </c>
      <c r="AM751" s="119">
        <v>999</v>
      </c>
      <c r="AN751" s="135">
        <f t="shared" si="96"/>
        <v>0</v>
      </c>
      <c r="AO751" s="135" t="str">
        <f t="shared" si="97"/>
        <v>107</v>
      </c>
      <c r="AP751" s="135" t="str">
        <f t="shared" si="98"/>
        <v>10</v>
      </c>
      <c r="AQ751" s="135" t="str">
        <f t="shared" si="99"/>
        <v>0</v>
      </c>
      <c r="AR751" s="180"/>
      <c r="AS751" s="137">
        <v>3</v>
      </c>
      <c r="AT751" s="162"/>
      <c r="AU751" s="161"/>
    </row>
    <row r="752" spans="1:76" ht="24.95" customHeight="1" x14ac:dyDescent="0.25">
      <c r="A752" s="43">
        <v>35</v>
      </c>
      <c r="B752" s="44">
        <v>7</v>
      </c>
      <c r="C752" s="50" t="s">
        <v>1842</v>
      </c>
      <c r="D752" s="119">
        <f>IF(AND(AS752=AS751,AL752=AL751),IF(AL752="TN",IF(AS751=3,IF(D751&lt;'Phan phong'!$I$9,D751+1,1),IF(D751&lt;'Phan phong'!$I$10,D751+1,1)),IF(AS751=3,IF(D751&lt;'Phan phong'!$P$9,D751+1,1),IF(D751&lt;'Phan phong'!$P$10,D751+1,1))),1)</f>
        <v>13</v>
      </c>
      <c r="E752" s="138">
        <v>290750</v>
      </c>
      <c r="F752" s="192" t="s">
        <v>469</v>
      </c>
      <c r="G752" s="206" t="s">
        <v>1306</v>
      </c>
      <c r="H752" s="202">
        <v>37203</v>
      </c>
      <c r="I752" s="196"/>
      <c r="J752" s="196"/>
      <c r="K752" s="196"/>
      <c r="L752" s="196"/>
      <c r="M752" s="196"/>
      <c r="N752" s="196"/>
      <c r="O752" s="196"/>
      <c r="P752" s="196"/>
      <c r="Q752" s="203"/>
      <c r="R752" s="197"/>
      <c r="S752" s="196"/>
      <c r="T752" s="196"/>
      <c r="U752" s="196"/>
      <c r="V752" s="196"/>
      <c r="W752" s="196"/>
      <c r="X752" s="196"/>
      <c r="Y752" s="196"/>
      <c r="Z752" s="196"/>
      <c r="AA752" s="203"/>
      <c r="AB752" s="197"/>
      <c r="AC752" s="198">
        <f>SUM(I752,K752,M752,O752)</f>
        <v>0</v>
      </c>
      <c r="AD752" s="128" t="s">
        <v>8</v>
      </c>
      <c r="AE752" s="128" t="s">
        <v>272</v>
      </c>
      <c r="AF752" s="199"/>
      <c r="AG752" s="199"/>
      <c r="AH752" s="207"/>
      <c r="AI752" s="131">
        <f t="shared" si="100"/>
        <v>26</v>
      </c>
      <c r="AJ752" s="132" t="str">
        <f t="shared" si="103"/>
        <v>XH</v>
      </c>
      <c r="AK752" s="201"/>
      <c r="AL752" s="134" t="str">
        <f t="shared" si="95"/>
        <v>XH</v>
      </c>
      <c r="AM752" s="119">
        <v>996</v>
      </c>
      <c r="AN752" s="135">
        <f t="shared" si="96"/>
        <v>0</v>
      </c>
      <c r="AO752" s="135" t="str">
        <f t="shared" si="97"/>
        <v>107</v>
      </c>
      <c r="AP752" s="135" t="str">
        <f t="shared" si="98"/>
        <v>10</v>
      </c>
      <c r="AQ752" s="135" t="str">
        <f t="shared" si="99"/>
        <v>0</v>
      </c>
      <c r="AR752" s="136"/>
      <c r="AS752" s="137">
        <v>3</v>
      </c>
      <c r="AT752" s="137"/>
      <c r="AU752" s="161"/>
    </row>
    <row r="753" spans="1:76" ht="24.95" customHeight="1" x14ac:dyDescent="0.25">
      <c r="A753" s="43">
        <v>22</v>
      </c>
      <c r="B753" s="44">
        <v>8</v>
      </c>
      <c r="C753" s="50" t="s">
        <v>1900</v>
      </c>
      <c r="D753" s="119">
        <f>IF(AND(AS753=AS752,AL753=AL752),IF(AL753="TN",IF(AS752=3,IF(D752&lt;'Phan phong'!$I$9,D752+1,1),IF(D752&lt;'Phan phong'!$I$10,D752+1,1)),IF(AS752=3,IF(D752&lt;'Phan phong'!$P$9,D752+1,1),IF(D752&lt;'Phan phong'!$P$10,D752+1,1))),1)</f>
        <v>14</v>
      </c>
      <c r="E753" s="120">
        <v>290751</v>
      </c>
      <c r="F753" s="192" t="s">
        <v>332</v>
      </c>
      <c r="G753" s="206" t="s">
        <v>586</v>
      </c>
      <c r="H753" s="202">
        <v>36961</v>
      </c>
      <c r="I753" s="196"/>
      <c r="J753" s="196"/>
      <c r="K753" s="196"/>
      <c r="L753" s="196"/>
      <c r="M753" s="196"/>
      <c r="N753" s="196"/>
      <c r="O753" s="196"/>
      <c r="P753" s="196"/>
      <c r="Q753" s="203"/>
      <c r="R753" s="197"/>
      <c r="S753" s="196"/>
      <c r="T753" s="196"/>
      <c r="U753" s="196"/>
      <c r="V753" s="196"/>
      <c r="W753" s="196"/>
      <c r="X753" s="196"/>
      <c r="Y753" s="196"/>
      <c r="Z753" s="196"/>
      <c r="AA753" s="203"/>
      <c r="AB753" s="197"/>
      <c r="AC753" s="198">
        <f>SUM(I753,K753,M753,O753)</f>
        <v>0</v>
      </c>
      <c r="AD753" s="128" t="s">
        <v>9</v>
      </c>
      <c r="AE753" s="128" t="s">
        <v>163</v>
      </c>
      <c r="AF753" s="199"/>
      <c r="AG753" s="199"/>
      <c r="AH753" s="207"/>
      <c r="AI753" s="131">
        <f t="shared" si="100"/>
        <v>26</v>
      </c>
      <c r="AJ753" s="132" t="str">
        <f t="shared" si="103"/>
        <v>TN</v>
      </c>
      <c r="AK753" s="201" t="s">
        <v>272</v>
      </c>
      <c r="AL753" s="134" t="str">
        <f t="shared" si="95"/>
        <v>XH</v>
      </c>
      <c r="AM753" s="119">
        <v>1056</v>
      </c>
      <c r="AN753" s="135">
        <f t="shared" si="96"/>
        <v>0</v>
      </c>
      <c r="AO753" s="135" t="str">
        <f t="shared" si="97"/>
        <v>108</v>
      </c>
      <c r="AP753" s="135" t="str">
        <f t="shared" si="98"/>
        <v>10</v>
      </c>
      <c r="AQ753" s="135" t="str">
        <f t="shared" si="99"/>
        <v>0</v>
      </c>
      <c r="AR753" s="136"/>
      <c r="AS753" s="137">
        <v>3</v>
      </c>
      <c r="AT753" s="137"/>
      <c r="AU753" s="161"/>
    </row>
    <row r="754" spans="1:76" ht="24.95" customHeight="1" x14ac:dyDescent="0.25">
      <c r="A754" s="43">
        <v>1</v>
      </c>
      <c r="B754" s="44">
        <v>20</v>
      </c>
      <c r="C754" s="50" t="s">
        <v>1852</v>
      </c>
      <c r="D754" s="119">
        <f>IF(AND(AS754=AS753,AL754=AL753),IF(AL754="TN",IF(AS753=3,IF(D753&lt;'Phan phong'!$I$9,D753+1,1),IF(D753&lt;'Phan phong'!$I$10,D753+1,1)),IF(AS753=3,IF(D753&lt;'Phan phong'!$P$9,D753+1,1),IF(D753&lt;'Phan phong'!$P$10,D753+1,1))),1)</f>
        <v>15</v>
      </c>
      <c r="E754" s="138">
        <v>290752</v>
      </c>
      <c r="F754" s="192" t="s">
        <v>346</v>
      </c>
      <c r="G754" s="206" t="s">
        <v>586</v>
      </c>
      <c r="H754" s="202">
        <v>36986</v>
      </c>
      <c r="I754" s="196"/>
      <c r="J754" s="196"/>
      <c r="K754" s="196"/>
      <c r="L754" s="196"/>
      <c r="M754" s="196"/>
      <c r="N754" s="196"/>
      <c r="O754" s="196"/>
      <c r="P754" s="196"/>
      <c r="Q754" s="203"/>
      <c r="R754" s="197"/>
      <c r="S754" s="196"/>
      <c r="T754" s="196"/>
      <c r="U754" s="196"/>
      <c r="V754" s="196"/>
      <c r="W754" s="196"/>
      <c r="X754" s="196"/>
      <c r="Y754" s="196"/>
      <c r="Z754" s="196"/>
      <c r="AA754" s="203"/>
      <c r="AB754" s="197"/>
      <c r="AC754" s="198">
        <f>SUM(I754,K754,M754,O754)</f>
        <v>0</v>
      </c>
      <c r="AD754" s="128" t="s">
        <v>8</v>
      </c>
      <c r="AE754" s="128" t="s">
        <v>272</v>
      </c>
      <c r="AF754" s="199"/>
      <c r="AG754" s="199"/>
      <c r="AH754" s="207"/>
      <c r="AI754" s="131">
        <f t="shared" si="100"/>
        <v>26</v>
      </c>
      <c r="AJ754" s="132" t="str">
        <f t="shared" si="103"/>
        <v>XH</v>
      </c>
      <c r="AK754" s="201"/>
      <c r="AL754" s="134" t="str">
        <f t="shared" si="95"/>
        <v>XH</v>
      </c>
      <c r="AM754" s="119">
        <v>1006</v>
      </c>
      <c r="AN754" s="135">
        <f t="shared" si="96"/>
        <v>0</v>
      </c>
      <c r="AO754" s="135" t="str">
        <f t="shared" si="97"/>
        <v>107</v>
      </c>
      <c r="AP754" s="135" t="str">
        <f t="shared" si="98"/>
        <v>10</v>
      </c>
      <c r="AQ754" s="135" t="str">
        <f t="shared" si="99"/>
        <v>0</v>
      </c>
      <c r="AR754" s="136"/>
      <c r="AS754" s="137">
        <v>3</v>
      </c>
      <c r="AT754" s="137"/>
      <c r="AU754" s="161"/>
    </row>
    <row r="755" spans="1:76" ht="24.95" customHeight="1" x14ac:dyDescent="0.25">
      <c r="A755" s="43">
        <v>19</v>
      </c>
      <c r="B755" s="43">
        <v>17</v>
      </c>
      <c r="C755" s="24"/>
      <c r="D755" s="119">
        <f>IF(AND(AS755=AS754,AL755=AL754),IF(AL755="TN",IF(AS754=3,IF(D754&lt;'Phan phong'!$I$9,D754+1,1),IF(D754&lt;'Phan phong'!$I$10,D754+1,1)),IF(AS754=3,IF(D754&lt;'Phan phong'!$P$9,D754+1,1),IF(D754&lt;'Phan phong'!$P$10,D754+1,1))),1)</f>
        <v>16</v>
      </c>
      <c r="E755" s="120">
        <v>290753</v>
      </c>
      <c r="F755" s="192" t="s">
        <v>1301</v>
      </c>
      <c r="G755" s="193" t="s">
        <v>586</v>
      </c>
      <c r="H755" s="194" t="s">
        <v>96</v>
      </c>
      <c r="I755" s="195"/>
      <c r="J755" s="195"/>
      <c r="K755" s="196"/>
      <c r="L755" s="196"/>
      <c r="M755" s="196"/>
      <c r="N755" s="196"/>
      <c r="O755" s="196"/>
      <c r="P755" s="196"/>
      <c r="Q755" s="195"/>
      <c r="R755" s="208"/>
      <c r="S755" s="195"/>
      <c r="T755" s="195"/>
      <c r="U755" s="196"/>
      <c r="V755" s="196"/>
      <c r="W755" s="196"/>
      <c r="X755" s="196"/>
      <c r="Y755" s="196"/>
      <c r="Z755" s="196"/>
      <c r="AA755" s="195"/>
      <c r="AB755" s="208"/>
      <c r="AC755" s="198">
        <f>SUM(I755,K755,M755,O755,Q755)</f>
        <v>0</v>
      </c>
      <c r="AD755" s="143" t="s">
        <v>14</v>
      </c>
      <c r="AE755" s="143" t="s">
        <v>165</v>
      </c>
      <c r="AF755" s="199"/>
      <c r="AG755" s="199"/>
      <c r="AH755" s="200"/>
      <c r="AI755" s="131">
        <f t="shared" si="100"/>
        <v>26</v>
      </c>
      <c r="AJ755" s="132" t="str">
        <f t="shared" si="103"/>
        <v>XH</v>
      </c>
      <c r="AK755" s="201"/>
      <c r="AL755" s="134" t="str">
        <f t="shared" si="95"/>
        <v>XH</v>
      </c>
      <c r="AM755" s="119">
        <v>147</v>
      </c>
      <c r="AN755" s="135">
        <f t="shared" si="96"/>
        <v>1</v>
      </c>
      <c r="AO755" s="135" t="str">
        <f t="shared" si="97"/>
        <v>114</v>
      </c>
      <c r="AP755" s="135" t="str">
        <f t="shared" si="98"/>
        <v>11</v>
      </c>
      <c r="AQ755" s="135" t="str">
        <f t="shared" si="99"/>
        <v>1</v>
      </c>
      <c r="AR755" s="136"/>
      <c r="AS755" s="137">
        <v>3</v>
      </c>
      <c r="AT755" s="161"/>
      <c r="AU755" s="137"/>
      <c r="AV755" s="6"/>
      <c r="AW755" s="6"/>
      <c r="AX755" s="6"/>
      <c r="AY755" s="6"/>
      <c r="AZ755" s="6"/>
      <c r="BA755" s="6"/>
      <c r="BB755" s="6"/>
      <c r="BC755" s="6"/>
      <c r="BD755" s="6"/>
      <c r="BE755" s="6"/>
      <c r="BF755" s="6"/>
      <c r="BG755" s="6"/>
      <c r="BH755" s="6"/>
      <c r="BI755" s="6"/>
      <c r="BJ755" s="6"/>
      <c r="BK755" s="6"/>
      <c r="BL755" s="6"/>
      <c r="BM755" s="6"/>
      <c r="BN755" s="6"/>
      <c r="BO755" s="6"/>
      <c r="BP755" s="6"/>
      <c r="BQ755" s="6"/>
      <c r="BR755" s="6"/>
      <c r="BS755" s="6"/>
      <c r="BT755" s="6"/>
      <c r="BU755" s="6"/>
      <c r="BV755" s="6"/>
      <c r="BW755" s="6"/>
      <c r="BX755" s="6"/>
    </row>
    <row r="756" spans="1:76" ht="24.95" customHeight="1" x14ac:dyDescent="0.25">
      <c r="A756" s="43">
        <v>40</v>
      </c>
      <c r="B756" s="43">
        <v>40</v>
      </c>
      <c r="C756" s="15" t="s">
        <v>1155</v>
      </c>
      <c r="D756" s="119">
        <f>IF(AND(AS756=AS755,AL756=AL755),IF(AL756="TN",IF(AS755=3,IF(D755&lt;'Phan phong'!$I$9,D755+1,1),IF(D755&lt;'Phan phong'!$I$10,D755+1,1)),IF(AS755=3,IF(D755&lt;'Phan phong'!$P$9,D755+1,1),IF(D755&lt;'Phan phong'!$P$10,D755+1,1))),1)</f>
        <v>17</v>
      </c>
      <c r="E756" s="138">
        <v>290754</v>
      </c>
      <c r="F756" s="192" t="s">
        <v>360</v>
      </c>
      <c r="G756" s="193" t="s">
        <v>586</v>
      </c>
      <c r="H756" s="194" t="s">
        <v>725</v>
      </c>
      <c r="I756" s="195"/>
      <c r="J756" s="195"/>
      <c r="K756" s="196"/>
      <c r="L756" s="196"/>
      <c r="M756" s="196"/>
      <c r="N756" s="196"/>
      <c r="O756" s="196"/>
      <c r="P756" s="196"/>
      <c r="Q756" s="195"/>
      <c r="R756" s="208"/>
      <c r="S756" s="195"/>
      <c r="T756" s="195"/>
      <c r="U756" s="196"/>
      <c r="V756" s="196"/>
      <c r="W756" s="196"/>
      <c r="X756" s="196"/>
      <c r="Y756" s="196"/>
      <c r="Z756" s="196"/>
      <c r="AA756" s="195"/>
      <c r="AB756" s="208"/>
      <c r="AC756" s="198">
        <f>SUM(I756,K756,M756,O756,Q756)</f>
        <v>0</v>
      </c>
      <c r="AD756" s="143" t="s">
        <v>1281</v>
      </c>
      <c r="AE756" s="143" t="s">
        <v>167</v>
      </c>
      <c r="AF756" s="199"/>
      <c r="AG756" s="199"/>
      <c r="AH756" s="200"/>
      <c r="AI756" s="131">
        <f t="shared" si="100"/>
        <v>26</v>
      </c>
      <c r="AJ756" s="132" t="str">
        <f t="shared" si="103"/>
        <v>XH</v>
      </c>
      <c r="AK756" s="201"/>
      <c r="AL756" s="134" t="str">
        <f t="shared" si="95"/>
        <v>XH</v>
      </c>
      <c r="AM756" s="119">
        <v>365</v>
      </c>
      <c r="AN756" s="135">
        <f t="shared" si="96"/>
        <v>1</v>
      </c>
      <c r="AO756" s="135" t="str">
        <f t="shared" si="97"/>
        <v>119</v>
      </c>
      <c r="AP756" s="135" t="str">
        <f t="shared" si="98"/>
        <v>11</v>
      </c>
      <c r="AQ756" s="135" t="str">
        <f t="shared" si="99"/>
        <v>1</v>
      </c>
      <c r="AR756" s="136"/>
      <c r="AS756" s="137">
        <v>3</v>
      </c>
      <c r="AT756" s="161"/>
      <c r="AU756" s="137"/>
      <c r="AV756" s="6"/>
      <c r="AW756" s="6"/>
      <c r="AX756" s="6"/>
      <c r="AY756" s="6"/>
      <c r="AZ756" s="6"/>
      <c r="BA756" s="6"/>
      <c r="BB756" s="6"/>
      <c r="BC756" s="6"/>
      <c r="BD756" s="6"/>
      <c r="BE756" s="6"/>
      <c r="BF756" s="6"/>
      <c r="BG756" s="6"/>
      <c r="BH756" s="6"/>
      <c r="BI756" s="6"/>
      <c r="BJ756" s="6"/>
      <c r="BK756" s="6"/>
      <c r="BL756" s="6"/>
      <c r="BM756" s="6"/>
      <c r="BN756" s="6"/>
      <c r="BO756" s="6"/>
      <c r="BP756" s="6"/>
      <c r="BQ756" s="6"/>
      <c r="BR756" s="6"/>
      <c r="BS756" s="6"/>
      <c r="BT756" s="6"/>
      <c r="BU756" s="6"/>
      <c r="BV756" s="6"/>
      <c r="BW756" s="6"/>
      <c r="BX756" s="6"/>
    </row>
    <row r="757" spans="1:76" ht="24.95" customHeight="1" x14ac:dyDescent="0.25">
      <c r="A757" s="44">
        <v>20</v>
      </c>
      <c r="B757" s="44">
        <v>33</v>
      </c>
      <c r="C757" s="50" t="s">
        <v>1888</v>
      </c>
      <c r="D757" s="119">
        <f>IF(AND(AS757=AS756,AL757=AL756),IF(AL757="TN",IF(AS756=3,IF(D756&lt;'Phan phong'!$I$9,D756+1,1),IF(D756&lt;'Phan phong'!$I$10,D756+1,1)),IF(AS756=3,IF(D756&lt;'Phan phong'!$P$9,D756+1,1),IF(D756&lt;'Phan phong'!$P$10,D756+1,1))),1)</f>
        <v>18</v>
      </c>
      <c r="E757" s="120">
        <v>290755</v>
      </c>
      <c r="F757" s="192" t="s">
        <v>422</v>
      </c>
      <c r="G757" s="206" t="s">
        <v>586</v>
      </c>
      <c r="H757" s="202">
        <v>37010</v>
      </c>
      <c r="I757" s="196"/>
      <c r="J757" s="196"/>
      <c r="K757" s="196"/>
      <c r="L757" s="196"/>
      <c r="M757" s="196"/>
      <c r="N757" s="196"/>
      <c r="O757" s="196"/>
      <c r="P757" s="196"/>
      <c r="Q757" s="203"/>
      <c r="R757" s="197"/>
      <c r="S757" s="196"/>
      <c r="T757" s="196"/>
      <c r="U757" s="196"/>
      <c r="V757" s="196"/>
      <c r="W757" s="196"/>
      <c r="X757" s="196"/>
      <c r="Y757" s="196"/>
      <c r="Z757" s="196"/>
      <c r="AA757" s="203"/>
      <c r="AB757" s="197"/>
      <c r="AC757" s="198">
        <f>SUM(I757,K757,M757,O757)</f>
        <v>0</v>
      </c>
      <c r="AD757" s="128" t="s">
        <v>9</v>
      </c>
      <c r="AE757" s="128" t="s">
        <v>272</v>
      </c>
      <c r="AF757" s="199"/>
      <c r="AG757" s="199"/>
      <c r="AH757" s="207"/>
      <c r="AI757" s="131">
        <f t="shared" si="100"/>
        <v>26</v>
      </c>
      <c r="AJ757" s="132" t="str">
        <f t="shared" si="103"/>
        <v>XH</v>
      </c>
      <c r="AK757" s="201"/>
      <c r="AL757" s="134" t="str">
        <f t="shared" si="95"/>
        <v>XH</v>
      </c>
      <c r="AM757" s="119">
        <v>1044</v>
      </c>
      <c r="AN757" s="135">
        <f t="shared" si="96"/>
        <v>0</v>
      </c>
      <c r="AO757" s="135" t="str">
        <f t="shared" si="97"/>
        <v>108</v>
      </c>
      <c r="AP757" s="135" t="str">
        <f t="shared" si="98"/>
        <v>10</v>
      </c>
      <c r="AQ757" s="135" t="str">
        <f t="shared" si="99"/>
        <v>0</v>
      </c>
      <c r="AR757" s="136"/>
      <c r="AS757" s="137">
        <v>3</v>
      </c>
      <c r="AT757" s="137"/>
      <c r="AU757" s="161"/>
    </row>
    <row r="758" spans="1:76" ht="24.95" customHeight="1" x14ac:dyDescent="0.25">
      <c r="A758" s="44">
        <v>2</v>
      </c>
      <c r="B758" s="44">
        <v>32</v>
      </c>
      <c r="C758" s="50" t="s">
        <v>1666</v>
      </c>
      <c r="D758" s="119">
        <f>IF(AND(AS758=AS757,AL758=AL757),IF(AL758="TN",IF(AS757=3,IF(D757&lt;'Phan phong'!$I$9,D757+1,1),IF(D757&lt;'Phan phong'!$I$10,D757+1,1)),IF(AS757=3,IF(D757&lt;'Phan phong'!$P$9,D757+1,1),IF(D757&lt;'Phan phong'!$P$10,D757+1,1))),1)</f>
        <v>19</v>
      </c>
      <c r="E758" s="138">
        <v>290756</v>
      </c>
      <c r="F758" s="192" t="s">
        <v>2000</v>
      </c>
      <c r="G758" s="206" t="s">
        <v>496</v>
      </c>
      <c r="H758" s="217">
        <v>37225</v>
      </c>
      <c r="I758" s="218"/>
      <c r="J758" s="218"/>
      <c r="K758" s="218"/>
      <c r="L758" s="218"/>
      <c r="M758" s="218"/>
      <c r="N758" s="218"/>
      <c r="O758" s="218"/>
      <c r="P758" s="218"/>
      <c r="Q758" s="219"/>
      <c r="R758" s="197"/>
      <c r="S758" s="218"/>
      <c r="T758" s="218"/>
      <c r="U758" s="218"/>
      <c r="V758" s="218"/>
      <c r="W758" s="218"/>
      <c r="X758" s="218"/>
      <c r="Y758" s="218"/>
      <c r="Z758" s="218"/>
      <c r="AA758" s="219"/>
      <c r="AB758" s="197"/>
      <c r="AC758" s="198">
        <f>SUM(I758,K758,M758,O758,Q758)</f>
        <v>0</v>
      </c>
      <c r="AD758" s="128" t="s">
        <v>4</v>
      </c>
      <c r="AE758" s="128" t="s">
        <v>272</v>
      </c>
      <c r="AF758" s="204"/>
      <c r="AG758" s="204"/>
      <c r="AH758" s="205"/>
      <c r="AI758" s="131">
        <f t="shared" si="100"/>
        <v>26</v>
      </c>
      <c r="AJ758" s="132" t="str">
        <f t="shared" si="103"/>
        <v>XH</v>
      </c>
      <c r="AK758" s="201"/>
      <c r="AL758" s="134" t="str">
        <f t="shared" si="95"/>
        <v>XH</v>
      </c>
      <c r="AM758" s="119">
        <v>816</v>
      </c>
      <c r="AN758" s="135">
        <f t="shared" si="96"/>
        <v>0</v>
      </c>
      <c r="AO758" s="135" t="str">
        <f t="shared" si="97"/>
        <v>103</v>
      </c>
      <c r="AP758" s="135" t="str">
        <f t="shared" si="98"/>
        <v>10</v>
      </c>
      <c r="AQ758" s="135" t="str">
        <f t="shared" si="99"/>
        <v>0</v>
      </c>
      <c r="AR758" s="136"/>
      <c r="AS758" s="137">
        <v>3</v>
      </c>
      <c r="AT758" s="137"/>
      <c r="AU758" s="161"/>
    </row>
    <row r="759" spans="1:76" ht="24.95" customHeight="1" x14ac:dyDescent="0.25">
      <c r="A759" s="43">
        <v>14</v>
      </c>
      <c r="B759" s="44">
        <v>12</v>
      </c>
      <c r="C759" s="50" t="s">
        <v>1717</v>
      </c>
      <c r="D759" s="119">
        <f>IF(AND(AS759=AS758,AL759=AL758),IF(AL759="TN",IF(AS758=3,IF(D758&lt;'Phan phong'!$I$9,D758+1,1),IF(D758&lt;'Phan phong'!$I$10,D758+1,1)),IF(AS758=3,IF(D758&lt;'Phan phong'!$P$9,D758+1,1),IF(D758&lt;'Phan phong'!$P$10,D758+1,1))),1)</f>
        <v>20</v>
      </c>
      <c r="E759" s="120">
        <v>290757</v>
      </c>
      <c r="F759" s="192" t="s">
        <v>2019</v>
      </c>
      <c r="G759" s="206" t="s">
        <v>496</v>
      </c>
      <c r="H759" s="202">
        <v>37243</v>
      </c>
      <c r="I759" s="196"/>
      <c r="J759" s="196"/>
      <c r="K759" s="196"/>
      <c r="L759" s="196"/>
      <c r="M759" s="196"/>
      <c r="N759" s="196"/>
      <c r="O759" s="196"/>
      <c r="P759" s="196"/>
      <c r="Q759" s="203"/>
      <c r="R759" s="197"/>
      <c r="S759" s="196"/>
      <c r="T759" s="196"/>
      <c r="U759" s="196"/>
      <c r="V759" s="196"/>
      <c r="W759" s="196"/>
      <c r="X759" s="196"/>
      <c r="Y759" s="196"/>
      <c r="Z759" s="196"/>
      <c r="AA759" s="203"/>
      <c r="AB759" s="197"/>
      <c r="AC759" s="198">
        <f>SUM(I759,K759,M759,O759,Q759)</f>
        <v>0</v>
      </c>
      <c r="AD759" s="128" t="s">
        <v>6</v>
      </c>
      <c r="AE759" s="128" t="s">
        <v>272</v>
      </c>
      <c r="AF759" s="204"/>
      <c r="AG759" s="204"/>
      <c r="AH759" s="210"/>
      <c r="AI759" s="131">
        <f t="shared" si="100"/>
        <v>26</v>
      </c>
      <c r="AJ759" s="132" t="str">
        <f t="shared" si="103"/>
        <v>XH</v>
      </c>
      <c r="AK759" s="201"/>
      <c r="AL759" s="134" t="str">
        <f t="shared" si="95"/>
        <v>XH</v>
      </c>
      <c r="AM759" s="119">
        <v>867</v>
      </c>
      <c r="AN759" s="135">
        <f t="shared" si="96"/>
        <v>0</v>
      </c>
      <c r="AO759" s="135" t="str">
        <f t="shared" si="97"/>
        <v>104</v>
      </c>
      <c r="AP759" s="135" t="str">
        <f t="shared" si="98"/>
        <v>10</v>
      </c>
      <c r="AQ759" s="135" t="str">
        <f t="shared" si="99"/>
        <v>0</v>
      </c>
      <c r="AR759" s="180"/>
      <c r="AS759" s="137">
        <v>3</v>
      </c>
      <c r="AT759" s="137"/>
      <c r="AU759" s="161"/>
    </row>
    <row r="760" spans="1:76" ht="24.95" customHeight="1" x14ac:dyDescent="0.25">
      <c r="A760" s="43">
        <v>23</v>
      </c>
      <c r="B760" s="43">
        <v>23</v>
      </c>
      <c r="C760" s="15" t="s">
        <v>1259</v>
      </c>
      <c r="D760" s="119">
        <f>IF(AND(AS760=AS759,AL760=AL759),IF(AL760="TN",IF(AS759=3,IF(D759&lt;'Phan phong'!$I$9,D759+1,1),IF(D759&lt;'Phan phong'!$I$10,D759+1,1)),IF(AS759=3,IF(D759&lt;'Phan phong'!$P$9,D759+1,1),IF(D759&lt;'Phan phong'!$P$10,D759+1,1))),1)</f>
        <v>21</v>
      </c>
      <c r="E760" s="138">
        <v>290758</v>
      </c>
      <c r="F760" s="192" t="s">
        <v>654</v>
      </c>
      <c r="G760" s="193" t="s">
        <v>496</v>
      </c>
      <c r="H760" s="194" t="s">
        <v>693</v>
      </c>
      <c r="I760" s="195"/>
      <c r="J760" s="195"/>
      <c r="K760" s="196"/>
      <c r="L760" s="196"/>
      <c r="M760" s="196"/>
      <c r="N760" s="196"/>
      <c r="O760" s="196"/>
      <c r="P760" s="196"/>
      <c r="Q760" s="195"/>
      <c r="R760" s="208"/>
      <c r="S760" s="195"/>
      <c r="T760" s="195"/>
      <c r="U760" s="196"/>
      <c r="V760" s="196"/>
      <c r="W760" s="196"/>
      <c r="X760" s="196"/>
      <c r="Y760" s="196"/>
      <c r="Z760" s="196"/>
      <c r="AA760" s="195"/>
      <c r="AB760" s="208"/>
      <c r="AC760" s="198">
        <f>SUM(I760,K760,M760,O760,Q760)</f>
        <v>0</v>
      </c>
      <c r="AD760" s="143" t="s">
        <v>1281</v>
      </c>
      <c r="AE760" s="143" t="s">
        <v>167</v>
      </c>
      <c r="AF760" s="199"/>
      <c r="AG760" s="199"/>
      <c r="AH760" s="200"/>
      <c r="AI760" s="131">
        <f t="shared" si="100"/>
        <v>26</v>
      </c>
      <c r="AJ760" s="132" t="str">
        <f t="shared" si="103"/>
        <v>XH</v>
      </c>
      <c r="AK760" s="201"/>
      <c r="AL760" s="134" t="str">
        <f t="shared" si="95"/>
        <v>XH</v>
      </c>
      <c r="AM760" s="119">
        <v>366</v>
      </c>
      <c r="AN760" s="135">
        <f t="shared" si="96"/>
        <v>1</v>
      </c>
      <c r="AO760" s="135" t="str">
        <f t="shared" si="97"/>
        <v>119</v>
      </c>
      <c r="AP760" s="135" t="str">
        <f t="shared" si="98"/>
        <v>11</v>
      </c>
      <c r="AQ760" s="135" t="str">
        <f t="shared" si="99"/>
        <v>1</v>
      </c>
      <c r="AR760" s="136"/>
      <c r="AS760" s="137">
        <v>3</v>
      </c>
      <c r="AT760" s="161"/>
      <c r="AU760" s="137"/>
      <c r="AV760" s="6"/>
      <c r="AW760" s="6"/>
      <c r="AX760" s="6"/>
      <c r="AY760" s="6"/>
      <c r="AZ760" s="6"/>
      <c r="BA760" s="6"/>
      <c r="BB760" s="6"/>
      <c r="BC760" s="6"/>
      <c r="BD760" s="6"/>
      <c r="BE760" s="6"/>
      <c r="BF760" s="6"/>
      <c r="BG760" s="6"/>
      <c r="BH760" s="6"/>
      <c r="BI760" s="6"/>
      <c r="BJ760" s="6"/>
      <c r="BK760" s="6"/>
      <c r="BL760" s="6"/>
      <c r="BM760" s="6"/>
      <c r="BN760" s="6"/>
      <c r="BO760" s="6"/>
      <c r="BP760" s="6"/>
      <c r="BQ760" s="6"/>
      <c r="BR760" s="6"/>
      <c r="BS760" s="6"/>
      <c r="BT760" s="6"/>
      <c r="BU760" s="6"/>
      <c r="BV760" s="6"/>
      <c r="BW760" s="6"/>
      <c r="BX760" s="6"/>
    </row>
    <row r="761" spans="1:76" ht="24.95" customHeight="1" x14ac:dyDescent="0.25">
      <c r="A761" s="42"/>
      <c r="B761" s="43"/>
      <c r="C761" s="50" t="s">
        <v>1651</v>
      </c>
      <c r="D761" s="119">
        <f>IF(AND(AS761=AS760,AL761=AL760),IF(AL761="TN",IF(AS760=3,IF(D760&lt;'Phan phong'!$I$9,D760+1,1),IF(D760&lt;'Phan phong'!$I$10,D760+1,1)),IF(AS760=3,IF(D760&lt;'Phan phong'!$P$9,D760+1,1),IF(D760&lt;'Phan phong'!$P$10,D760+1,1))),1)</f>
        <v>22</v>
      </c>
      <c r="E761" s="120">
        <v>290759</v>
      </c>
      <c r="F761" s="192" t="s">
        <v>384</v>
      </c>
      <c r="G761" s="193" t="s">
        <v>496</v>
      </c>
      <c r="H761" s="220"/>
      <c r="I761" s="195"/>
      <c r="J761" s="195"/>
      <c r="K761" s="196"/>
      <c r="L761" s="196"/>
      <c r="M761" s="196"/>
      <c r="N761" s="196"/>
      <c r="O761" s="196"/>
      <c r="P761" s="196"/>
      <c r="Q761" s="195"/>
      <c r="R761" s="208"/>
      <c r="S761" s="195"/>
      <c r="T761" s="195"/>
      <c r="U761" s="196"/>
      <c r="V761" s="196"/>
      <c r="W761" s="196"/>
      <c r="X761" s="196"/>
      <c r="Y761" s="196"/>
      <c r="Z761" s="196"/>
      <c r="AA761" s="195"/>
      <c r="AB761" s="208"/>
      <c r="AC761" s="198"/>
      <c r="AD761" s="128" t="s">
        <v>4</v>
      </c>
      <c r="AE761" s="128" t="s">
        <v>272</v>
      </c>
      <c r="AF761" s="199"/>
      <c r="AG761" s="199"/>
      <c r="AH761" s="216"/>
      <c r="AI761" s="131">
        <f t="shared" si="100"/>
        <v>26</v>
      </c>
      <c r="AJ761" s="132" t="str">
        <f t="shared" si="103"/>
        <v>XH</v>
      </c>
      <c r="AK761" s="209"/>
      <c r="AL761" s="134" t="str">
        <f t="shared" si="95"/>
        <v>XH</v>
      </c>
      <c r="AM761" s="119">
        <v>801</v>
      </c>
      <c r="AN761" s="135">
        <f t="shared" si="96"/>
        <v>0</v>
      </c>
      <c r="AO761" s="135" t="str">
        <f t="shared" si="97"/>
        <v>103</v>
      </c>
      <c r="AP761" s="135" t="str">
        <f t="shared" si="98"/>
        <v>10</v>
      </c>
      <c r="AQ761" s="135" t="str">
        <f t="shared" si="99"/>
        <v>0</v>
      </c>
      <c r="AR761" s="155"/>
      <c r="AS761" s="137">
        <v>3</v>
      </c>
      <c r="AT761" s="156"/>
      <c r="AU761" s="145"/>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row>
    <row r="762" spans="1:76" ht="24.95" customHeight="1" x14ac:dyDescent="0.25">
      <c r="A762" s="43">
        <v>9</v>
      </c>
      <c r="B762" s="44">
        <v>22</v>
      </c>
      <c r="C762" s="50" t="s">
        <v>1899</v>
      </c>
      <c r="D762" s="119">
        <f>IF(AND(AS762=AS761,AL762=AL761),IF(AL762="TN",IF(AS761=3,IF(D761&lt;'Phan phong'!$I$9,D761+1,1),IF(D761&lt;'Phan phong'!$I$10,D761+1,1)),IF(AS761=3,IF(D761&lt;'Phan phong'!$P$9,D761+1,1),IF(D761&lt;'Phan phong'!$P$10,D761+1,1))),1)</f>
        <v>23</v>
      </c>
      <c r="E762" s="138">
        <v>290760</v>
      </c>
      <c r="F762" s="192" t="s">
        <v>346</v>
      </c>
      <c r="G762" s="206" t="s">
        <v>496</v>
      </c>
      <c r="H762" s="202">
        <v>36984</v>
      </c>
      <c r="I762" s="196"/>
      <c r="J762" s="196"/>
      <c r="K762" s="196"/>
      <c r="L762" s="196"/>
      <c r="M762" s="196"/>
      <c r="N762" s="196"/>
      <c r="O762" s="196"/>
      <c r="P762" s="196"/>
      <c r="Q762" s="203"/>
      <c r="R762" s="197"/>
      <c r="S762" s="196"/>
      <c r="T762" s="196"/>
      <c r="U762" s="196"/>
      <c r="V762" s="196"/>
      <c r="W762" s="196"/>
      <c r="X762" s="196"/>
      <c r="Y762" s="196"/>
      <c r="Z762" s="196"/>
      <c r="AA762" s="203"/>
      <c r="AB762" s="197"/>
      <c r="AC762" s="198">
        <f>SUM(I762,K762,M762,O762)</f>
        <v>0</v>
      </c>
      <c r="AD762" s="128" t="s">
        <v>9</v>
      </c>
      <c r="AE762" s="128" t="s">
        <v>272</v>
      </c>
      <c r="AF762" s="199"/>
      <c r="AG762" s="199"/>
      <c r="AH762" s="207"/>
      <c r="AI762" s="131">
        <f t="shared" si="100"/>
        <v>26</v>
      </c>
      <c r="AJ762" s="132" t="str">
        <f t="shared" si="103"/>
        <v>XH</v>
      </c>
      <c r="AK762" s="201"/>
      <c r="AL762" s="134" t="str">
        <f t="shared" si="95"/>
        <v>XH</v>
      </c>
      <c r="AM762" s="119">
        <v>1055</v>
      </c>
      <c r="AN762" s="135">
        <f t="shared" si="96"/>
        <v>0</v>
      </c>
      <c r="AO762" s="135" t="str">
        <f t="shared" si="97"/>
        <v>108</v>
      </c>
      <c r="AP762" s="135" t="str">
        <f t="shared" si="98"/>
        <v>10</v>
      </c>
      <c r="AQ762" s="135" t="str">
        <f t="shared" si="99"/>
        <v>0</v>
      </c>
      <c r="AR762" s="136"/>
      <c r="AS762" s="137">
        <v>3</v>
      </c>
      <c r="AT762" s="137"/>
      <c r="AU762" s="161"/>
    </row>
    <row r="763" spans="1:76" ht="24.95" customHeight="1" x14ac:dyDescent="0.2">
      <c r="A763" s="43">
        <v>33</v>
      </c>
      <c r="B763" s="43">
        <v>33</v>
      </c>
      <c r="C763" s="15" t="s">
        <v>1263</v>
      </c>
      <c r="D763" s="119">
        <f>IF(AND(AS763=AS762,AL763=AL762),IF(AL763="TN",IF(AS762=3,IF(D762&lt;'Phan phong'!$I$9,D762+1,1),IF(D762&lt;'Phan phong'!$I$10,D762+1,1)),IF(AS762=3,IF(D762&lt;'Phan phong'!$P$9,D762+1,1),IF(D762&lt;'Phan phong'!$P$10,D762+1,1))),1)</f>
        <v>24</v>
      </c>
      <c r="E763" s="120">
        <v>290761</v>
      </c>
      <c r="F763" s="192" t="s">
        <v>657</v>
      </c>
      <c r="G763" s="193" t="s">
        <v>496</v>
      </c>
      <c r="H763" s="194" t="s">
        <v>888</v>
      </c>
      <c r="I763" s="195"/>
      <c r="J763" s="195"/>
      <c r="K763" s="196"/>
      <c r="L763" s="196"/>
      <c r="M763" s="196"/>
      <c r="N763" s="196"/>
      <c r="O763" s="196"/>
      <c r="P763" s="196"/>
      <c r="Q763" s="195"/>
      <c r="R763" s="197"/>
      <c r="S763" s="195"/>
      <c r="T763" s="195"/>
      <c r="U763" s="196"/>
      <c r="V763" s="196"/>
      <c r="W763" s="196"/>
      <c r="X763" s="196"/>
      <c r="Y763" s="196"/>
      <c r="Z763" s="196"/>
      <c r="AA763" s="195"/>
      <c r="AB763" s="197"/>
      <c r="AC763" s="198">
        <f>SUM(I763,K763,M763,O763,Q763)</f>
        <v>0</v>
      </c>
      <c r="AD763" s="143" t="s">
        <v>17</v>
      </c>
      <c r="AE763" s="143" t="s">
        <v>273</v>
      </c>
      <c r="AF763" s="199"/>
      <c r="AG763" s="199"/>
      <c r="AH763" s="200"/>
      <c r="AI763" s="131">
        <f t="shared" si="100"/>
        <v>26</v>
      </c>
      <c r="AJ763" s="132" t="str">
        <f t="shared" si="103"/>
        <v>XH</v>
      </c>
      <c r="AK763" s="201"/>
      <c r="AL763" s="134" t="str">
        <f t="shared" si="95"/>
        <v>XH</v>
      </c>
      <c r="AM763" s="119">
        <v>326</v>
      </c>
      <c r="AN763" s="135">
        <f t="shared" si="96"/>
        <v>1</v>
      </c>
      <c r="AO763" s="135" t="str">
        <f t="shared" si="97"/>
        <v>118</v>
      </c>
      <c r="AP763" s="135" t="str">
        <f t="shared" si="98"/>
        <v>11</v>
      </c>
      <c r="AQ763" s="135" t="str">
        <f t="shared" si="99"/>
        <v>1</v>
      </c>
      <c r="AR763" s="146"/>
      <c r="AS763" s="137">
        <v>3</v>
      </c>
      <c r="AT763" s="145"/>
      <c r="AU763" s="145"/>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row>
    <row r="764" spans="1:76" ht="24.95" customHeight="1" x14ac:dyDescent="0.25">
      <c r="A764" s="43">
        <v>24</v>
      </c>
      <c r="B764" s="44">
        <v>17</v>
      </c>
      <c r="C764" s="50" t="s">
        <v>1720</v>
      </c>
      <c r="D764" s="119">
        <f>IF(AND(AS764=AS763,AL764=AL763),IF(AL764="TN",IF(AS763=3,IF(D763&lt;'Phan phong'!$I$9,D763+1,1),IF(D763&lt;'Phan phong'!$I$10,D763+1,1)),IF(AS763=3,IF(D763&lt;'Phan phong'!$P$9,D763+1,1),IF(D763&lt;'Phan phong'!$P$10,D763+1,1))),1)</f>
        <v>25</v>
      </c>
      <c r="E764" s="138">
        <v>290762</v>
      </c>
      <c r="F764" s="192" t="s">
        <v>392</v>
      </c>
      <c r="G764" s="206" t="s">
        <v>1334</v>
      </c>
      <c r="H764" s="202">
        <v>37190</v>
      </c>
      <c r="I764" s="196"/>
      <c r="J764" s="196"/>
      <c r="K764" s="196"/>
      <c r="L764" s="196"/>
      <c r="M764" s="196"/>
      <c r="N764" s="196"/>
      <c r="O764" s="196"/>
      <c r="P764" s="196"/>
      <c r="Q764" s="203"/>
      <c r="R764" s="197"/>
      <c r="S764" s="196"/>
      <c r="T764" s="196"/>
      <c r="U764" s="196"/>
      <c r="V764" s="196"/>
      <c r="W764" s="196"/>
      <c r="X764" s="196"/>
      <c r="Y764" s="196"/>
      <c r="Z764" s="196"/>
      <c r="AA764" s="203"/>
      <c r="AB764" s="197"/>
      <c r="AC764" s="198">
        <f>SUM(I764,K764,M764,O764,Q764)</f>
        <v>0</v>
      </c>
      <c r="AD764" s="128" t="s">
        <v>6</v>
      </c>
      <c r="AE764" s="128" t="s">
        <v>272</v>
      </c>
      <c r="AF764" s="204"/>
      <c r="AG764" s="204"/>
      <c r="AH764" s="210"/>
      <c r="AI764" s="131">
        <f t="shared" si="100"/>
        <v>26</v>
      </c>
      <c r="AJ764" s="132" t="str">
        <f t="shared" si="103"/>
        <v>XH</v>
      </c>
      <c r="AK764" s="201"/>
      <c r="AL764" s="134" t="str">
        <f t="shared" si="95"/>
        <v>XH</v>
      </c>
      <c r="AM764" s="119">
        <v>870</v>
      </c>
      <c r="AN764" s="135">
        <f t="shared" si="96"/>
        <v>0</v>
      </c>
      <c r="AO764" s="135" t="str">
        <f t="shared" si="97"/>
        <v>104</v>
      </c>
      <c r="AP764" s="135" t="str">
        <f t="shared" si="98"/>
        <v>10</v>
      </c>
      <c r="AQ764" s="135" t="str">
        <f t="shared" si="99"/>
        <v>0</v>
      </c>
      <c r="AR764" s="136"/>
      <c r="AS764" s="137">
        <v>3</v>
      </c>
      <c r="AT764" s="137"/>
      <c r="AU764" s="161"/>
    </row>
    <row r="765" spans="1:76" ht="24.95" customHeight="1" x14ac:dyDescent="0.25">
      <c r="A765" s="43">
        <v>18</v>
      </c>
      <c r="B765" s="43">
        <v>33</v>
      </c>
      <c r="C765" s="15" t="s">
        <v>1209</v>
      </c>
      <c r="D765" s="119">
        <f>IF(AND(AS765=AS764,AL765=AL764),IF(AL765="TN",IF(AS764=3,IF(D764&lt;'Phan phong'!$I$9,D764+1,1),IF(D764&lt;'Phan phong'!$I$10,D764+1,1)),IF(AS764=3,IF(D764&lt;'Phan phong'!$P$9,D764+1,1),IF(D764&lt;'Phan phong'!$P$10,D764+1,1))),1)</f>
        <v>26</v>
      </c>
      <c r="E765" s="120">
        <v>290763</v>
      </c>
      <c r="F765" s="192" t="s">
        <v>414</v>
      </c>
      <c r="G765" s="193" t="s">
        <v>387</v>
      </c>
      <c r="H765" s="194" t="s">
        <v>813</v>
      </c>
      <c r="I765" s="195"/>
      <c r="J765" s="195"/>
      <c r="K765" s="196"/>
      <c r="L765" s="196"/>
      <c r="M765" s="196"/>
      <c r="N765" s="196"/>
      <c r="O765" s="196"/>
      <c r="P765" s="196"/>
      <c r="Q765" s="195"/>
      <c r="R765" s="208"/>
      <c r="S765" s="195"/>
      <c r="T765" s="195"/>
      <c r="U765" s="196"/>
      <c r="V765" s="196"/>
      <c r="W765" s="196"/>
      <c r="X765" s="196"/>
      <c r="Y765" s="196"/>
      <c r="Z765" s="196"/>
      <c r="AA765" s="195"/>
      <c r="AB765" s="208"/>
      <c r="AC765" s="198">
        <f>SUM(I765,K765,M765,O765,Q765)</f>
        <v>0</v>
      </c>
      <c r="AD765" s="143" t="s">
        <v>10</v>
      </c>
      <c r="AE765" s="143" t="s">
        <v>165</v>
      </c>
      <c r="AF765" s="199"/>
      <c r="AG765" s="199"/>
      <c r="AH765" s="200"/>
      <c r="AI765" s="131">
        <f t="shared" si="100"/>
        <v>26</v>
      </c>
      <c r="AJ765" s="132" t="str">
        <f t="shared" si="103"/>
        <v>XH</v>
      </c>
      <c r="AK765" s="209"/>
      <c r="AL765" s="134" t="str">
        <f t="shared" si="95"/>
        <v>XH</v>
      </c>
      <c r="AM765" s="119">
        <v>24</v>
      </c>
      <c r="AN765" s="135">
        <f t="shared" si="96"/>
        <v>1</v>
      </c>
      <c r="AO765" s="135" t="str">
        <f t="shared" si="97"/>
        <v>111</v>
      </c>
      <c r="AP765" s="135" t="str">
        <f t="shared" si="98"/>
        <v>11</v>
      </c>
      <c r="AQ765" s="135" t="str">
        <f t="shared" si="99"/>
        <v>1</v>
      </c>
      <c r="AR765" s="155"/>
      <c r="AS765" s="137">
        <v>3</v>
      </c>
      <c r="AT765" s="156"/>
      <c r="AU765" s="145"/>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row>
    <row r="766" spans="1:76" ht="24.95" customHeight="1" x14ac:dyDescent="0.25">
      <c r="A766" s="43">
        <v>21</v>
      </c>
      <c r="B766" s="44">
        <v>23</v>
      </c>
      <c r="C766" s="50" t="s">
        <v>1873</v>
      </c>
      <c r="D766" s="119">
        <f>IF(AND(AS766=AS765,AL766=AL765),IF(AL766="TN",IF(AS765=3,IF(D765&lt;'Phan phong'!$I$9,D765+1,1),IF(D765&lt;'Phan phong'!$I$10,D765+1,1)),IF(AS765=3,IF(D765&lt;'Phan phong'!$P$9,D765+1,1),IF(D765&lt;'Phan phong'!$P$10,D765+1,1))),1)</f>
        <v>27</v>
      </c>
      <c r="E766" s="138">
        <v>290764</v>
      </c>
      <c r="F766" s="192" t="s">
        <v>2074</v>
      </c>
      <c r="G766" s="206" t="s">
        <v>387</v>
      </c>
      <c r="H766" s="202">
        <v>37081</v>
      </c>
      <c r="I766" s="196"/>
      <c r="J766" s="196"/>
      <c r="K766" s="196"/>
      <c r="L766" s="196"/>
      <c r="M766" s="196"/>
      <c r="N766" s="196"/>
      <c r="O766" s="196"/>
      <c r="P766" s="196"/>
      <c r="Q766" s="203"/>
      <c r="R766" s="197"/>
      <c r="S766" s="196"/>
      <c r="T766" s="196"/>
      <c r="U766" s="196"/>
      <c r="V766" s="196"/>
      <c r="W766" s="196"/>
      <c r="X766" s="196"/>
      <c r="Y766" s="196"/>
      <c r="Z766" s="196"/>
      <c r="AA766" s="203"/>
      <c r="AB766" s="197"/>
      <c r="AC766" s="198">
        <f>SUM(I766,K766,M766,O766)</f>
        <v>0</v>
      </c>
      <c r="AD766" s="128" t="s">
        <v>9</v>
      </c>
      <c r="AE766" s="128" t="s">
        <v>163</v>
      </c>
      <c r="AF766" s="199"/>
      <c r="AG766" s="199"/>
      <c r="AH766" s="207"/>
      <c r="AI766" s="131">
        <f t="shared" si="100"/>
        <v>26</v>
      </c>
      <c r="AJ766" s="132" t="str">
        <f t="shared" si="103"/>
        <v>TN</v>
      </c>
      <c r="AK766" s="201" t="s">
        <v>272</v>
      </c>
      <c r="AL766" s="134" t="str">
        <f t="shared" si="95"/>
        <v>XH</v>
      </c>
      <c r="AM766" s="119">
        <v>1029</v>
      </c>
      <c r="AN766" s="135">
        <f t="shared" si="96"/>
        <v>0</v>
      </c>
      <c r="AO766" s="135" t="str">
        <f t="shared" si="97"/>
        <v>108</v>
      </c>
      <c r="AP766" s="135" t="str">
        <f t="shared" si="98"/>
        <v>10</v>
      </c>
      <c r="AQ766" s="135" t="str">
        <f t="shared" si="99"/>
        <v>0</v>
      </c>
      <c r="AR766" s="136"/>
      <c r="AS766" s="137">
        <v>3</v>
      </c>
      <c r="AT766" s="137"/>
      <c r="AU766" s="161"/>
    </row>
    <row r="767" spans="1:76" ht="24.95" customHeight="1" x14ac:dyDescent="0.25">
      <c r="A767" s="43">
        <v>14</v>
      </c>
      <c r="B767" s="44">
        <v>24</v>
      </c>
      <c r="C767" s="50" t="s">
        <v>1674</v>
      </c>
      <c r="D767" s="119">
        <f>IF(AND(AS767=AS766,AL767=AL766),IF(AL767="TN",IF(AS766=3,IF(D766&lt;'Phan phong'!$I$9,D766+1,1),IF(D766&lt;'Phan phong'!$I$10,D766+1,1)),IF(AS766=3,IF(D766&lt;'Phan phong'!$P$9,D766+1,1),IF(D766&lt;'Phan phong'!$P$10,D766+1,1))),1)</f>
        <v>28</v>
      </c>
      <c r="E767" s="120">
        <v>290765</v>
      </c>
      <c r="F767" s="192" t="s">
        <v>2002</v>
      </c>
      <c r="G767" s="206" t="s">
        <v>387</v>
      </c>
      <c r="H767" s="217">
        <v>37109</v>
      </c>
      <c r="I767" s="218"/>
      <c r="J767" s="218"/>
      <c r="K767" s="218"/>
      <c r="L767" s="218"/>
      <c r="M767" s="218"/>
      <c r="N767" s="218"/>
      <c r="O767" s="218"/>
      <c r="P767" s="218"/>
      <c r="Q767" s="219"/>
      <c r="R767" s="197"/>
      <c r="S767" s="218"/>
      <c r="T767" s="218"/>
      <c r="U767" s="218"/>
      <c r="V767" s="218"/>
      <c r="W767" s="218"/>
      <c r="X767" s="218"/>
      <c r="Y767" s="218"/>
      <c r="Z767" s="218"/>
      <c r="AA767" s="219"/>
      <c r="AB767" s="197"/>
      <c r="AC767" s="198">
        <f>SUM(I767,K767,M767,O767,Q767)</f>
        <v>0</v>
      </c>
      <c r="AD767" s="128" t="s">
        <v>4</v>
      </c>
      <c r="AE767" s="128" t="s">
        <v>272</v>
      </c>
      <c r="AF767" s="204"/>
      <c r="AG767" s="204"/>
      <c r="AH767" s="210"/>
      <c r="AI767" s="131">
        <f t="shared" si="100"/>
        <v>26</v>
      </c>
      <c r="AJ767" s="132" t="str">
        <f t="shared" si="103"/>
        <v>XH</v>
      </c>
      <c r="AK767" s="201"/>
      <c r="AL767" s="134" t="str">
        <f t="shared" si="95"/>
        <v>XH</v>
      </c>
      <c r="AM767" s="119">
        <v>824</v>
      </c>
      <c r="AN767" s="135">
        <f t="shared" si="96"/>
        <v>0</v>
      </c>
      <c r="AO767" s="135" t="str">
        <f t="shared" si="97"/>
        <v>103</v>
      </c>
      <c r="AP767" s="135" t="str">
        <f t="shared" si="98"/>
        <v>10</v>
      </c>
      <c r="AQ767" s="135" t="str">
        <f t="shared" si="99"/>
        <v>0</v>
      </c>
      <c r="AR767" s="136"/>
      <c r="AS767" s="137">
        <v>3</v>
      </c>
      <c r="AT767" s="137"/>
      <c r="AU767" s="161"/>
    </row>
    <row r="768" spans="1:76" ht="24.95" customHeight="1" x14ac:dyDescent="0.25">
      <c r="A768" s="43">
        <v>6</v>
      </c>
      <c r="B768" s="44">
        <v>3</v>
      </c>
      <c r="C768" s="50" t="s">
        <v>1885</v>
      </c>
      <c r="D768" s="119">
        <f>IF(AND(AS768=AS767,AL768=AL767),IF(AL768="TN",IF(AS767=3,IF(D767&lt;'Phan phong'!$I$9,D767+1,1),IF(D767&lt;'Phan phong'!$I$10,D767+1,1)),IF(AS767=3,IF(D767&lt;'Phan phong'!$P$9,D767+1,1),IF(D767&lt;'Phan phong'!$P$10,D767+1,1))),1)</f>
        <v>29</v>
      </c>
      <c r="E768" s="138">
        <v>290766</v>
      </c>
      <c r="F768" s="192" t="s">
        <v>412</v>
      </c>
      <c r="G768" s="206" t="s">
        <v>387</v>
      </c>
      <c r="H768" s="202">
        <v>37033</v>
      </c>
      <c r="I768" s="196"/>
      <c r="J768" s="196"/>
      <c r="K768" s="196"/>
      <c r="L768" s="196"/>
      <c r="M768" s="196"/>
      <c r="N768" s="196"/>
      <c r="O768" s="196"/>
      <c r="P768" s="196"/>
      <c r="Q768" s="203"/>
      <c r="R768" s="197"/>
      <c r="S768" s="196"/>
      <c r="T768" s="196"/>
      <c r="U768" s="196"/>
      <c r="V768" s="196"/>
      <c r="W768" s="196"/>
      <c r="X768" s="196"/>
      <c r="Y768" s="196"/>
      <c r="Z768" s="196"/>
      <c r="AA768" s="203"/>
      <c r="AB768" s="197"/>
      <c r="AC768" s="198">
        <f>SUM(I768,K768,M768,O768)</f>
        <v>0</v>
      </c>
      <c r="AD768" s="128" t="s">
        <v>9</v>
      </c>
      <c r="AE768" s="128" t="s">
        <v>272</v>
      </c>
      <c r="AF768" s="199"/>
      <c r="AG768" s="199"/>
      <c r="AH768" s="207"/>
      <c r="AI768" s="131">
        <f t="shared" si="100"/>
        <v>26</v>
      </c>
      <c r="AJ768" s="132" t="str">
        <f t="shared" si="103"/>
        <v>XH</v>
      </c>
      <c r="AK768" s="201"/>
      <c r="AL768" s="134" t="str">
        <f t="shared" si="95"/>
        <v>XH</v>
      </c>
      <c r="AM768" s="119">
        <v>1041</v>
      </c>
      <c r="AN768" s="135">
        <f t="shared" si="96"/>
        <v>0</v>
      </c>
      <c r="AO768" s="135" t="str">
        <f t="shared" si="97"/>
        <v>108</v>
      </c>
      <c r="AP768" s="135" t="str">
        <f t="shared" si="98"/>
        <v>10</v>
      </c>
      <c r="AQ768" s="135" t="str">
        <f t="shared" si="99"/>
        <v>0</v>
      </c>
      <c r="AR768" s="136"/>
      <c r="AS768" s="137">
        <v>3</v>
      </c>
      <c r="AT768" s="162"/>
      <c r="AU768" s="161"/>
    </row>
    <row r="769" spans="1:76" ht="24.95" customHeight="1" x14ac:dyDescent="0.25">
      <c r="A769" s="43">
        <v>8</v>
      </c>
      <c r="B769" s="44">
        <v>17</v>
      </c>
      <c r="C769" s="50" t="s">
        <v>1714</v>
      </c>
      <c r="D769" s="119">
        <f>IF(AND(AS769=AS768,AL769=AL768),IF(AL769="TN",IF(AS768=3,IF(D768&lt;'Phan phong'!$I$9,D768+1,1),IF(D768&lt;'Phan phong'!$I$10,D768+1,1)),IF(AS768=3,IF(D768&lt;'Phan phong'!$P$9,D768+1,1),IF(D768&lt;'Phan phong'!$P$10,D768+1,1))),1)</f>
        <v>1</v>
      </c>
      <c r="E769" s="120">
        <v>290767</v>
      </c>
      <c r="F769" s="192" t="s">
        <v>2017</v>
      </c>
      <c r="G769" s="206" t="s">
        <v>387</v>
      </c>
      <c r="H769" s="202">
        <v>36931</v>
      </c>
      <c r="I769" s="196"/>
      <c r="J769" s="196"/>
      <c r="K769" s="196"/>
      <c r="L769" s="196"/>
      <c r="M769" s="196"/>
      <c r="N769" s="196"/>
      <c r="O769" s="196"/>
      <c r="P769" s="196"/>
      <c r="Q769" s="203"/>
      <c r="R769" s="197"/>
      <c r="S769" s="196"/>
      <c r="T769" s="196"/>
      <c r="U769" s="196"/>
      <c r="V769" s="196"/>
      <c r="W769" s="196"/>
      <c r="X769" s="196"/>
      <c r="Y769" s="196"/>
      <c r="Z769" s="196"/>
      <c r="AA769" s="203"/>
      <c r="AB769" s="197"/>
      <c r="AC769" s="198">
        <f t="shared" ref="AC769:AC775" si="104">SUM(I769,K769,M769,O769,Q769)</f>
        <v>0</v>
      </c>
      <c r="AD769" s="128" t="s">
        <v>6</v>
      </c>
      <c r="AE769" s="128" t="s">
        <v>272</v>
      </c>
      <c r="AF769" s="204"/>
      <c r="AG769" s="204"/>
      <c r="AH769" s="205"/>
      <c r="AI769" s="131">
        <f t="shared" si="100"/>
        <v>27</v>
      </c>
      <c r="AJ769" s="132" t="str">
        <f t="shared" si="103"/>
        <v>XH</v>
      </c>
      <c r="AK769" s="201"/>
      <c r="AL769" s="134" t="str">
        <f t="shared" si="95"/>
        <v>XH</v>
      </c>
      <c r="AM769" s="119">
        <v>864</v>
      </c>
      <c r="AN769" s="135">
        <f t="shared" si="96"/>
        <v>0</v>
      </c>
      <c r="AO769" s="135" t="str">
        <f t="shared" si="97"/>
        <v>104</v>
      </c>
      <c r="AP769" s="135" t="str">
        <f t="shared" si="98"/>
        <v>10</v>
      </c>
      <c r="AQ769" s="135" t="str">
        <f t="shared" si="99"/>
        <v>0</v>
      </c>
      <c r="AR769" s="180"/>
      <c r="AS769" s="137">
        <v>3</v>
      </c>
      <c r="AT769" s="137"/>
      <c r="AU769" s="161"/>
    </row>
    <row r="770" spans="1:76" ht="24.95" customHeight="1" x14ac:dyDescent="0.25">
      <c r="A770" s="43">
        <v>9</v>
      </c>
      <c r="B770" s="43">
        <v>9</v>
      </c>
      <c r="C770" s="15" t="s">
        <v>1118</v>
      </c>
      <c r="D770" s="119">
        <f>IF(AND(AS770=AS769,AL770=AL769),IF(AL770="TN",IF(AS769=3,IF(D769&lt;'Phan phong'!$I$9,D769+1,1),IF(D769&lt;'Phan phong'!$I$10,D769+1,1)),IF(AS769=3,IF(D769&lt;'Phan phong'!$P$9,D769+1,1),IF(D769&lt;'Phan phong'!$P$10,D769+1,1))),1)</f>
        <v>2</v>
      </c>
      <c r="E770" s="138">
        <v>290768</v>
      </c>
      <c r="F770" s="192" t="s">
        <v>563</v>
      </c>
      <c r="G770" s="193" t="s">
        <v>564</v>
      </c>
      <c r="H770" s="194" t="s">
        <v>679</v>
      </c>
      <c r="I770" s="195"/>
      <c r="J770" s="195"/>
      <c r="K770" s="196"/>
      <c r="L770" s="196"/>
      <c r="M770" s="196"/>
      <c r="N770" s="196"/>
      <c r="O770" s="196"/>
      <c r="P770" s="196"/>
      <c r="Q770" s="195"/>
      <c r="R770" s="197"/>
      <c r="S770" s="195"/>
      <c r="T770" s="195"/>
      <c r="U770" s="196"/>
      <c r="V770" s="196"/>
      <c r="W770" s="196"/>
      <c r="X770" s="196"/>
      <c r="Y770" s="196"/>
      <c r="Z770" s="196"/>
      <c r="AA770" s="195"/>
      <c r="AB770" s="197"/>
      <c r="AC770" s="198">
        <f t="shared" si="104"/>
        <v>0</v>
      </c>
      <c r="AD770" s="143" t="s">
        <v>17</v>
      </c>
      <c r="AE770" s="143" t="s">
        <v>273</v>
      </c>
      <c r="AF770" s="199"/>
      <c r="AG770" s="199"/>
      <c r="AH770" s="200"/>
      <c r="AI770" s="131">
        <f t="shared" si="100"/>
        <v>27</v>
      </c>
      <c r="AJ770" s="132" t="str">
        <f t="shared" si="103"/>
        <v>XH</v>
      </c>
      <c r="AK770" s="201"/>
      <c r="AL770" s="134" t="str">
        <f t="shared" si="95"/>
        <v>XH</v>
      </c>
      <c r="AM770" s="119">
        <v>327</v>
      </c>
      <c r="AN770" s="135">
        <f t="shared" si="96"/>
        <v>1</v>
      </c>
      <c r="AO770" s="135" t="str">
        <f t="shared" si="97"/>
        <v>118</v>
      </c>
      <c r="AP770" s="135" t="str">
        <f t="shared" si="98"/>
        <v>11</v>
      </c>
      <c r="AQ770" s="135" t="str">
        <f t="shared" si="99"/>
        <v>1</v>
      </c>
      <c r="AR770" s="136"/>
      <c r="AS770" s="137">
        <v>3</v>
      </c>
      <c r="AT770" s="145"/>
      <c r="AU770" s="145"/>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row>
    <row r="771" spans="1:76" ht="24.95" customHeight="1" x14ac:dyDescent="0.25">
      <c r="A771" s="43">
        <v>36</v>
      </c>
      <c r="B771" s="44">
        <v>4</v>
      </c>
      <c r="C771" s="50" t="s">
        <v>1709</v>
      </c>
      <c r="D771" s="119">
        <f>IF(AND(AS771=AS770,AL771=AL770),IF(AL771="TN",IF(AS770=3,IF(D770&lt;'Phan phong'!$I$9,D770+1,1),IF(D770&lt;'Phan phong'!$I$10,D770+1,1)),IF(AS770=3,IF(D770&lt;'Phan phong'!$P$9,D770+1,1),IF(D770&lt;'Phan phong'!$P$10,D770+1,1))),1)</f>
        <v>3</v>
      </c>
      <c r="E771" s="120">
        <v>290769</v>
      </c>
      <c r="F771" s="192" t="s">
        <v>2014</v>
      </c>
      <c r="G771" s="206" t="s">
        <v>564</v>
      </c>
      <c r="H771" s="202">
        <v>37185</v>
      </c>
      <c r="I771" s="196"/>
      <c r="J771" s="196"/>
      <c r="K771" s="196"/>
      <c r="L771" s="196"/>
      <c r="M771" s="196"/>
      <c r="N771" s="196"/>
      <c r="O771" s="196"/>
      <c r="P771" s="196"/>
      <c r="Q771" s="203"/>
      <c r="R771" s="197"/>
      <c r="S771" s="196"/>
      <c r="T771" s="196"/>
      <c r="U771" s="196"/>
      <c r="V771" s="196"/>
      <c r="W771" s="196"/>
      <c r="X771" s="196"/>
      <c r="Y771" s="196"/>
      <c r="Z771" s="196"/>
      <c r="AA771" s="203"/>
      <c r="AB771" s="197"/>
      <c r="AC771" s="198">
        <f t="shared" si="104"/>
        <v>0</v>
      </c>
      <c r="AD771" s="128" t="s">
        <v>6</v>
      </c>
      <c r="AE771" s="128" t="s">
        <v>272</v>
      </c>
      <c r="AF771" s="204"/>
      <c r="AG771" s="204"/>
      <c r="AH771" s="205"/>
      <c r="AI771" s="131">
        <f t="shared" si="100"/>
        <v>27</v>
      </c>
      <c r="AJ771" s="132" t="str">
        <f t="shared" si="103"/>
        <v>XH</v>
      </c>
      <c r="AK771" s="201"/>
      <c r="AL771" s="134" t="str">
        <f t="shared" ref="AL771:AL834" si="105">IF(AK771&lt;&gt;"",AK771,AJ771)</f>
        <v>XH</v>
      </c>
      <c r="AM771" s="119">
        <v>859</v>
      </c>
      <c r="AN771" s="135">
        <f t="shared" ref="AN771:AN834" si="106">IF(LEFT(AE771,2)="11",1,IF(LEFT(AE771,2)="12",2,0))</f>
        <v>0</v>
      </c>
      <c r="AO771" s="135" t="str">
        <f t="shared" ref="AO771:AO834" si="107">LEFT(AD771,2)&amp;RIGHT(AD771,1)</f>
        <v>104</v>
      </c>
      <c r="AP771" s="135" t="str">
        <f t="shared" ref="AP771:AP834" si="108">LEFT(AD771,2)</f>
        <v>10</v>
      </c>
      <c r="AQ771" s="135" t="str">
        <f t="shared" ref="AQ771:AQ834" si="109">RIGHT(AP771,1)</f>
        <v>0</v>
      </c>
      <c r="AR771" s="136"/>
      <c r="AS771" s="137">
        <v>3</v>
      </c>
      <c r="AT771" s="137"/>
      <c r="AU771" s="161"/>
    </row>
    <row r="772" spans="1:76" ht="24.95" customHeight="1" x14ac:dyDescent="0.25">
      <c r="A772" s="43">
        <v>15</v>
      </c>
      <c r="B772" s="43">
        <v>15</v>
      </c>
      <c r="C772" s="15" t="s">
        <v>1125</v>
      </c>
      <c r="D772" s="119">
        <f>IF(AND(AS772=AS771,AL772=AL771),IF(AL772="TN",IF(AS771=3,IF(D771&lt;'Phan phong'!$I$9,D771+1,1),IF(D771&lt;'Phan phong'!$I$10,D771+1,1)),IF(AS771=3,IF(D771&lt;'Phan phong'!$P$9,D771+1,1),IF(D771&lt;'Phan phong'!$P$10,D771+1,1))),1)</f>
        <v>4</v>
      </c>
      <c r="E772" s="138">
        <v>290770</v>
      </c>
      <c r="F772" s="192" t="s">
        <v>332</v>
      </c>
      <c r="G772" s="193" t="s">
        <v>329</v>
      </c>
      <c r="H772" s="194" t="s">
        <v>713</v>
      </c>
      <c r="I772" s="195"/>
      <c r="J772" s="195"/>
      <c r="K772" s="196"/>
      <c r="L772" s="196"/>
      <c r="M772" s="196"/>
      <c r="N772" s="196"/>
      <c r="O772" s="196"/>
      <c r="P772" s="196"/>
      <c r="Q772" s="195"/>
      <c r="R772" s="215"/>
      <c r="S772" s="195"/>
      <c r="T772" s="195"/>
      <c r="U772" s="196"/>
      <c r="V772" s="196"/>
      <c r="W772" s="196"/>
      <c r="X772" s="196"/>
      <c r="Y772" s="196"/>
      <c r="Z772" s="196"/>
      <c r="AA772" s="195"/>
      <c r="AB772" s="215"/>
      <c r="AC772" s="198">
        <f t="shared" si="104"/>
        <v>0</v>
      </c>
      <c r="AD772" s="143" t="s">
        <v>17</v>
      </c>
      <c r="AE772" s="143" t="s">
        <v>273</v>
      </c>
      <c r="AF772" s="199"/>
      <c r="AG772" s="199"/>
      <c r="AH772" s="200"/>
      <c r="AI772" s="131">
        <f t="shared" ref="AI772:AI835" si="110">IF($D772=1,AI771+1,AI771)</f>
        <v>27</v>
      </c>
      <c r="AJ772" s="132" t="str">
        <f t="shared" si="103"/>
        <v>XH</v>
      </c>
      <c r="AK772" s="201"/>
      <c r="AL772" s="134" t="str">
        <f t="shared" si="105"/>
        <v>XH</v>
      </c>
      <c r="AM772" s="119">
        <v>328</v>
      </c>
      <c r="AN772" s="135">
        <f t="shared" si="106"/>
        <v>1</v>
      </c>
      <c r="AO772" s="135" t="str">
        <f t="shared" si="107"/>
        <v>118</v>
      </c>
      <c r="AP772" s="135" t="str">
        <f t="shared" si="108"/>
        <v>11</v>
      </c>
      <c r="AQ772" s="135" t="str">
        <f t="shared" si="109"/>
        <v>1</v>
      </c>
      <c r="AR772" s="136"/>
      <c r="AS772" s="137">
        <v>3</v>
      </c>
      <c r="AT772" s="161"/>
      <c r="AU772" s="145"/>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row>
    <row r="773" spans="1:76" ht="24.95" customHeight="1" x14ac:dyDescent="0.25">
      <c r="A773" s="43">
        <v>38</v>
      </c>
      <c r="B773" s="43">
        <v>38</v>
      </c>
      <c r="C773" s="15"/>
      <c r="D773" s="119">
        <f>IF(AND(AS773=AS772,AL773=AL772),IF(AL773="TN",IF(AS772=3,IF(D772&lt;'Phan phong'!$I$9,D772+1,1),IF(D772&lt;'Phan phong'!$I$10,D772+1,1)),IF(AS772=3,IF(D772&lt;'Phan phong'!$P$9,D772+1,1),IF(D772&lt;'Phan phong'!$P$10,D772+1,1))),1)</f>
        <v>5</v>
      </c>
      <c r="E773" s="120">
        <v>290771</v>
      </c>
      <c r="F773" s="192" t="s">
        <v>332</v>
      </c>
      <c r="G773" s="193" t="s">
        <v>329</v>
      </c>
      <c r="H773" s="194">
        <v>37570</v>
      </c>
      <c r="I773" s="195"/>
      <c r="J773" s="195"/>
      <c r="K773" s="196"/>
      <c r="L773" s="196"/>
      <c r="M773" s="196"/>
      <c r="N773" s="196"/>
      <c r="O773" s="196"/>
      <c r="P773" s="196"/>
      <c r="Q773" s="195"/>
      <c r="R773" s="208"/>
      <c r="S773" s="195"/>
      <c r="T773" s="195"/>
      <c r="U773" s="196"/>
      <c r="V773" s="196"/>
      <c r="W773" s="196"/>
      <c r="X773" s="196"/>
      <c r="Y773" s="196"/>
      <c r="Z773" s="196"/>
      <c r="AA773" s="195"/>
      <c r="AB773" s="208"/>
      <c r="AC773" s="198">
        <f t="shared" si="104"/>
        <v>0</v>
      </c>
      <c r="AD773" s="143" t="s">
        <v>17</v>
      </c>
      <c r="AE773" s="143" t="s">
        <v>273</v>
      </c>
      <c r="AF773" s="199"/>
      <c r="AG773" s="199"/>
      <c r="AH773" s="200"/>
      <c r="AI773" s="131">
        <f t="shared" si="110"/>
        <v>27</v>
      </c>
      <c r="AJ773" s="132" t="str">
        <f t="shared" si="103"/>
        <v>XH</v>
      </c>
      <c r="AK773" s="201"/>
      <c r="AL773" s="134" t="str">
        <f t="shared" si="105"/>
        <v>XH</v>
      </c>
      <c r="AM773" s="119">
        <v>329</v>
      </c>
      <c r="AN773" s="135">
        <f t="shared" si="106"/>
        <v>1</v>
      </c>
      <c r="AO773" s="135" t="str">
        <f t="shared" si="107"/>
        <v>118</v>
      </c>
      <c r="AP773" s="135" t="str">
        <f t="shared" si="108"/>
        <v>11</v>
      </c>
      <c r="AQ773" s="135" t="str">
        <f t="shared" si="109"/>
        <v>1</v>
      </c>
      <c r="AR773" s="136"/>
      <c r="AS773" s="137">
        <v>3</v>
      </c>
      <c r="AT773" s="161"/>
      <c r="AU773" s="137"/>
      <c r="AV773" s="6"/>
      <c r="AW773" s="6"/>
      <c r="AX773" s="6"/>
      <c r="AY773" s="6"/>
      <c r="AZ773" s="6"/>
      <c r="BA773" s="6"/>
      <c r="BB773" s="6"/>
      <c r="BC773" s="6"/>
      <c r="BD773" s="6"/>
      <c r="BE773" s="6"/>
      <c r="BF773" s="6"/>
      <c r="BG773" s="6"/>
      <c r="BH773" s="6"/>
      <c r="BI773" s="6"/>
      <c r="BJ773" s="6"/>
      <c r="BK773" s="6"/>
      <c r="BL773" s="6"/>
      <c r="BM773" s="6"/>
      <c r="BN773" s="6"/>
      <c r="BO773" s="6"/>
      <c r="BP773" s="6"/>
      <c r="BQ773" s="6"/>
      <c r="BR773" s="6"/>
      <c r="BS773" s="6"/>
      <c r="BT773" s="6"/>
      <c r="BU773" s="6"/>
      <c r="BV773" s="6"/>
      <c r="BW773" s="6"/>
      <c r="BX773" s="6"/>
    </row>
    <row r="774" spans="1:76" ht="24.95" customHeight="1" x14ac:dyDescent="0.25">
      <c r="A774" s="43">
        <v>5</v>
      </c>
      <c r="B774" s="44">
        <v>23</v>
      </c>
      <c r="C774" s="50" t="s">
        <v>1667</v>
      </c>
      <c r="D774" s="119">
        <f>IF(AND(AS774=AS773,AL774=AL773),IF(AL774="TN",IF(AS773=3,IF(D773&lt;'Phan phong'!$I$9,D773+1,1),IF(D773&lt;'Phan phong'!$I$10,D773+1,1)),IF(AS773=3,IF(D773&lt;'Phan phong'!$P$9,D773+1,1),IF(D773&lt;'Phan phong'!$P$10,D773+1,1))),1)</f>
        <v>6</v>
      </c>
      <c r="E774" s="138">
        <v>290772</v>
      </c>
      <c r="F774" s="192" t="s">
        <v>342</v>
      </c>
      <c r="G774" s="206" t="s">
        <v>329</v>
      </c>
      <c r="H774" s="217">
        <v>37215</v>
      </c>
      <c r="I774" s="218"/>
      <c r="J774" s="218"/>
      <c r="K774" s="218"/>
      <c r="L774" s="218"/>
      <c r="M774" s="218"/>
      <c r="N774" s="218"/>
      <c r="O774" s="218"/>
      <c r="P774" s="218"/>
      <c r="Q774" s="219"/>
      <c r="R774" s="197"/>
      <c r="S774" s="218"/>
      <c r="T774" s="218"/>
      <c r="U774" s="218"/>
      <c r="V774" s="218"/>
      <c r="W774" s="218"/>
      <c r="X774" s="218"/>
      <c r="Y774" s="218"/>
      <c r="Z774" s="218"/>
      <c r="AA774" s="219"/>
      <c r="AB774" s="197"/>
      <c r="AC774" s="198">
        <f t="shared" si="104"/>
        <v>0</v>
      </c>
      <c r="AD774" s="128" t="s">
        <v>4</v>
      </c>
      <c r="AE774" s="128" t="s">
        <v>272</v>
      </c>
      <c r="AF774" s="199"/>
      <c r="AG774" s="199"/>
      <c r="AH774" s="205"/>
      <c r="AI774" s="131">
        <f t="shared" si="110"/>
        <v>27</v>
      </c>
      <c r="AJ774" s="132" t="str">
        <f t="shared" si="103"/>
        <v>XH</v>
      </c>
      <c r="AK774" s="201"/>
      <c r="AL774" s="134" t="str">
        <f t="shared" si="105"/>
        <v>XH</v>
      </c>
      <c r="AM774" s="119">
        <v>817</v>
      </c>
      <c r="AN774" s="135">
        <f t="shared" si="106"/>
        <v>0</v>
      </c>
      <c r="AO774" s="135" t="str">
        <f t="shared" si="107"/>
        <v>103</v>
      </c>
      <c r="AP774" s="135" t="str">
        <f t="shared" si="108"/>
        <v>10</v>
      </c>
      <c r="AQ774" s="135" t="str">
        <f t="shared" si="109"/>
        <v>0</v>
      </c>
      <c r="AR774" s="136"/>
      <c r="AS774" s="137">
        <v>3</v>
      </c>
      <c r="AT774" s="161"/>
      <c r="AU774" s="161"/>
    </row>
    <row r="775" spans="1:76" ht="24.95" customHeight="1" x14ac:dyDescent="0.25">
      <c r="A775" s="43">
        <v>4</v>
      </c>
      <c r="B775" s="44">
        <v>18</v>
      </c>
      <c r="C775" s="50" t="s">
        <v>1670</v>
      </c>
      <c r="D775" s="119">
        <f>IF(AND(AS775=AS774,AL775=AL774),IF(AL775="TN",IF(AS774=3,IF(D774&lt;'Phan phong'!$I$9,D774+1,1),IF(D774&lt;'Phan phong'!$I$10,D774+1,1)),IF(AS774=3,IF(D774&lt;'Phan phong'!$P$9,D774+1,1),IF(D774&lt;'Phan phong'!$P$10,D774+1,1))),1)</f>
        <v>7</v>
      </c>
      <c r="E775" s="120">
        <v>290773</v>
      </c>
      <c r="F775" s="192" t="s">
        <v>1417</v>
      </c>
      <c r="G775" s="206" t="s">
        <v>329</v>
      </c>
      <c r="H775" s="217">
        <v>37162</v>
      </c>
      <c r="I775" s="218"/>
      <c r="J775" s="218"/>
      <c r="K775" s="218"/>
      <c r="L775" s="218"/>
      <c r="M775" s="218"/>
      <c r="N775" s="218"/>
      <c r="O775" s="218"/>
      <c r="P775" s="218"/>
      <c r="Q775" s="219"/>
      <c r="R775" s="197"/>
      <c r="S775" s="218"/>
      <c r="T775" s="218"/>
      <c r="U775" s="218"/>
      <c r="V775" s="218"/>
      <c r="W775" s="218"/>
      <c r="X775" s="218"/>
      <c r="Y775" s="218"/>
      <c r="Z775" s="218"/>
      <c r="AA775" s="219"/>
      <c r="AB775" s="197"/>
      <c r="AC775" s="198">
        <f t="shared" si="104"/>
        <v>0</v>
      </c>
      <c r="AD775" s="128" t="s">
        <v>4</v>
      </c>
      <c r="AE775" s="128" t="s">
        <v>272</v>
      </c>
      <c r="AF775" s="204"/>
      <c r="AG775" s="204"/>
      <c r="AH775" s="205"/>
      <c r="AI775" s="131">
        <f t="shared" si="110"/>
        <v>27</v>
      </c>
      <c r="AJ775" s="132" t="str">
        <f t="shared" si="103"/>
        <v>XH</v>
      </c>
      <c r="AK775" s="201"/>
      <c r="AL775" s="134" t="str">
        <f t="shared" si="105"/>
        <v>XH</v>
      </c>
      <c r="AM775" s="119">
        <v>820</v>
      </c>
      <c r="AN775" s="135">
        <f t="shared" si="106"/>
        <v>0</v>
      </c>
      <c r="AO775" s="135" t="str">
        <f t="shared" si="107"/>
        <v>103</v>
      </c>
      <c r="AP775" s="135" t="str">
        <f t="shared" si="108"/>
        <v>10</v>
      </c>
      <c r="AQ775" s="135" t="str">
        <f t="shared" si="109"/>
        <v>0</v>
      </c>
      <c r="AR775" s="136"/>
      <c r="AS775" s="137">
        <v>3</v>
      </c>
      <c r="AT775" s="161"/>
      <c r="AU775" s="161"/>
    </row>
    <row r="776" spans="1:76" ht="24.95" customHeight="1" x14ac:dyDescent="0.25">
      <c r="A776" s="43">
        <v>33</v>
      </c>
      <c r="B776" s="44">
        <v>17</v>
      </c>
      <c r="C776" s="50" t="s">
        <v>1777</v>
      </c>
      <c r="D776" s="119">
        <f>IF(AND(AS776=AS775,AL776=AL775),IF(AL776="TN",IF(AS775=3,IF(D775&lt;'Phan phong'!$I$9,D775+1,1),IF(D775&lt;'Phan phong'!$I$10,D775+1,1)),IF(AS775=3,IF(D775&lt;'Phan phong'!$P$9,D775+1,1),IF(D775&lt;'Phan phong'!$P$10,D775+1,1))),1)</f>
        <v>8</v>
      </c>
      <c r="E776" s="138">
        <v>290774</v>
      </c>
      <c r="F776" s="192" t="s">
        <v>1417</v>
      </c>
      <c r="G776" s="206" t="s">
        <v>329</v>
      </c>
      <c r="H776" s="202">
        <v>37241</v>
      </c>
      <c r="I776" s="196"/>
      <c r="J776" s="196"/>
      <c r="K776" s="196"/>
      <c r="L776" s="196"/>
      <c r="M776" s="196"/>
      <c r="N776" s="196"/>
      <c r="O776" s="196"/>
      <c r="P776" s="196"/>
      <c r="Q776" s="203"/>
      <c r="R776" s="197"/>
      <c r="S776" s="196"/>
      <c r="T776" s="196"/>
      <c r="U776" s="196"/>
      <c r="V776" s="196"/>
      <c r="W776" s="196"/>
      <c r="X776" s="196"/>
      <c r="Y776" s="196"/>
      <c r="Z776" s="196"/>
      <c r="AA776" s="203"/>
      <c r="AB776" s="197"/>
      <c r="AC776" s="198">
        <f>SUM(I776,K776,M776,O776)</f>
        <v>0</v>
      </c>
      <c r="AD776" s="128" t="s">
        <v>5</v>
      </c>
      <c r="AE776" s="128" t="s">
        <v>272</v>
      </c>
      <c r="AF776" s="199"/>
      <c r="AG776" s="199"/>
      <c r="AH776" s="207"/>
      <c r="AI776" s="131">
        <f t="shared" si="110"/>
        <v>27</v>
      </c>
      <c r="AJ776" s="132" t="str">
        <f t="shared" si="103"/>
        <v>XH</v>
      </c>
      <c r="AK776" s="201"/>
      <c r="AL776" s="134" t="str">
        <f t="shared" si="105"/>
        <v>XH</v>
      </c>
      <c r="AM776" s="119">
        <v>927</v>
      </c>
      <c r="AN776" s="135">
        <f t="shared" si="106"/>
        <v>0</v>
      </c>
      <c r="AO776" s="135" t="str">
        <f t="shared" si="107"/>
        <v>105</v>
      </c>
      <c r="AP776" s="135" t="str">
        <f t="shared" si="108"/>
        <v>10</v>
      </c>
      <c r="AQ776" s="135" t="str">
        <f t="shared" si="109"/>
        <v>0</v>
      </c>
      <c r="AR776" s="136"/>
      <c r="AS776" s="137">
        <v>3</v>
      </c>
      <c r="AT776" s="137"/>
      <c r="AU776" s="161"/>
    </row>
    <row r="777" spans="1:76" ht="24.95" customHeight="1" x14ac:dyDescent="0.25">
      <c r="A777" s="43">
        <v>15</v>
      </c>
      <c r="B777" s="43">
        <v>15</v>
      </c>
      <c r="C777" s="15" t="s">
        <v>1186</v>
      </c>
      <c r="D777" s="119">
        <f>IF(AND(AS777=AS776,AL777=AL776),IF(AL777="TN",IF(AS776=3,IF(D776&lt;'Phan phong'!$I$9,D776+1,1),IF(D776&lt;'Phan phong'!$I$10,D776+1,1)),IF(AS776=3,IF(D776&lt;'Phan phong'!$P$9,D776+1,1),IF(D776&lt;'Phan phong'!$P$10,D776+1,1))),1)</f>
        <v>9</v>
      </c>
      <c r="E777" s="120">
        <v>290775</v>
      </c>
      <c r="F777" s="192" t="s">
        <v>436</v>
      </c>
      <c r="G777" s="193" t="s">
        <v>579</v>
      </c>
      <c r="H777" s="194" t="s">
        <v>870</v>
      </c>
      <c r="I777" s="195"/>
      <c r="J777" s="195"/>
      <c r="K777" s="196"/>
      <c r="L777" s="196"/>
      <c r="M777" s="196"/>
      <c r="N777" s="196"/>
      <c r="O777" s="196"/>
      <c r="P777" s="196"/>
      <c r="Q777" s="195"/>
      <c r="R777" s="208"/>
      <c r="S777" s="195"/>
      <c r="T777" s="195"/>
      <c r="U777" s="196"/>
      <c r="V777" s="196"/>
      <c r="W777" s="196"/>
      <c r="X777" s="196"/>
      <c r="Y777" s="196"/>
      <c r="Z777" s="196"/>
      <c r="AA777" s="195"/>
      <c r="AB777" s="208"/>
      <c r="AC777" s="198">
        <f>SUM(I777,K777,M777,O777,Q777)</f>
        <v>0</v>
      </c>
      <c r="AD777" s="143" t="s">
        <v>1281</v>
      </c>
      <c r="AE777" s="143" t="s">
        <v>167</v>
      </c>
      <c r="AF777" s="199"/>
      <c r="AG777" s="199"/>
      <c r="AH777" s="200"/>
      <c r="AI777" s="131">
        <f t="shared" si="110"/>
        <v>27</v>
      </c>
      <c r="AJ777" s="132" t="str">
        <f t="shared" ref="AJ777:AJ808" si="111">LEFT(RIGHT(AE777,3),2)</f>
        <v>XH</v>
      </c>
      <c r="AK777" s="201"/>
      <c r="AL777" s="134" t="str">
        <f t="shared" si="105"/>
        <v>XH</v>
      </c>
      <c r="AM777" s="119">
        <v>367</v>
      </c>
      <c r="AN777" s="135">
        <f t="shared" si="106"/>
        <v>1</v>
      </c>
      <c r="AO777" s="135" t="str">
        <f t="shared" si="107"/>
        <v>119</v>
      </c>
      <c r="AP777" s="135" t="str">
        <f t="shared" si="108"/>
        <v>11</v>
      </c>
      <c r="AQ777" s="135" t="str">
        <f t="shared" si="109"/>
        <v>1</v>
      </c>
      <c r="AR777" s="136"/>
      <c r="AS777" s="137">
        <v>3</v>
      </c>
      <c r="AT777" s="161"/>
      <c r="AU777" s="137"/>
      <c r="AV777" s="6"/>
      <c r="AW777" s="6"/>
      <c r="AX777" s="6"/>
      <c r="AY777" s="6"/>
      <c r="AZ777" s="6"/>
      <c r="BA777" s="6"/>
      <c r="BB777" s="6"/>
      <c r="BC777" s="6"/>
      <c r="BD777" s="6"/>
      <c r="BE777" s="6"/>
      <c r="BF777" s="6"/>
      <c r="BG777" s="6"/>
      <c r="BH777" s="6"/>
      <c r="BI777" s="6"/>
      <c r="BJ777" s="6"/>
      <c r="BK777" s="6"/>
      <c r="BL777" s="6"/>
      <c r="BM777" s="6"/>
      <c r="BN777" s="6"/>
      <c r="BO777" s="6"/>
      <c r="BP777" s="6"/>
      <c r="BQ777" s="6"/>
      <c r="BR777" s="6"/>
      <c r="BS777" s="6"/>
      <c r="BT777" s="6"/>
      <c r="BU777" s="6"/>
      <c r="BV777" s="6"/>
      <c r="BW777" s="6"/>
      <c r="BX777" s="6"/>
    </row>
    <row r="778" spans="1:76" ht="24.95" customHeight="1" x14ac:dyDescent="0.25">
      <c r="A778" s="43">
        <v>39</v>
      </c>
      <c r="B778" s="43">
        <v>42</v>
      </c>
      <c r="C778" s="15" t="s">
        <v>1140</v>
      </c>
      <c r="D778" s="119">
        <f>IF(AND(AS778=AS777,AL778=AL777),IF(AL778="TN",IF(AS777=3,IF(D777&lt;'Phan phong'!$I$9,D777+1,1),IF(D777&lt;'Phan phong'!$I$10,D777+1,1)),IF(AS777=3,IF(D777&lt;'Phan phong'!$P$9,D777+1,1),IF(D777&lt;'Phan phong'!$P$10,D777+1,1))),1)</f>
        <v>10</v>
      </c>
      <c r="E778" s="138">
        <v>290776</v>
      </c>
      <c r="F778" s="192" t="s">
        <v>414</v>
      </c>
      <c r="G778" s="193" t="s">
        <v>579</v>
      </c>
      <c r="H778" s="194" t="s">
        <v>848</v>
      </c>
      <c r="I778" s="195"/>
      <c r="J778" s="195"/>
      <c r="K778" s="196"/>
      <c r="L778" s="196"/>
      <c r="M778" s="196"/>
      <c r="N778" s="196"/>
      <c r="O778" s="196"/>
      <c r="P778" s="196"/>
      <c r="Q778" s="195"/>
      <c r="R778" s="197"/>
      <c r="S778" s="195"/>
      <c r="T778" s="195"/>
      <c r="U778" s="196"/>
      <c r="V778" s="196"/>
      <c r="W778" s="196"/>
      <c r="X778" s="196"/>
      <c r="Y778" s="196"/>
      <c r="Z778" s="196"/>
      <c r="AA778" s="195"/>
      <c r="AB778" s="197"/>
      <c r="AC778" s="198">
        <f>SUM(I778,K778,M778,O778,Q778)</f>
        <v>0</v>
      </c>
      <c r="AD778" s="143" t="s">
        <v>14</v>
      </c>
      <c r="AE778" s="143" t="s">
        <v>168</v>
      </c>
      <c r="AF778" s="199"/>
      <c r="AG778" s="199"/>
      <c r="AH778" s="200"/>
      <c r="AI778" s="131">
        <f t="shared" si="110"/>
        <v>27</v>
      </c>
      <c r="AJ778" s="132" t="str">
        <f t="shared" si="111"/>
        <v>XH</v>
      </c>
      <c r="AK778" s="201"/>
      <c r="AL778" s="134" t="str">
        <f t="shared" si="105"/>
        <v>XH</v>
      </c>
      <c r="AM778" s="119">
        <v>150</v>
      </c>
      <c r="AN778" s="135">
        <f t="shared" si="106"/>
        <v>1</v>
      </c>
      <c r="AO778" s="135" t="str">
        <f t="shared" si="107"/>
        <v>114</v>
      </c>
      <c r="AP778" s="135" t="str">
        <f t="shared" si="108"/>
        <v>11</v>
      </c>
      <c r="AQ778" s="135" t="str">
        <f t="shared" si="109"/>
        <v>1</v>
      </c>
      <c r="AR778" s="136"/>
      <c r="AS778" s="137">
        <v>3</v>
      </c>
      <c r="AT778" s="145"/>
      <c r="AU778" s="145"/>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row>
    <row r="779" spans="1:76" ht="24.95" customHeight="1" x14ac:dyDescent="0.25">
      <c r="A779" s="43">
        <v>3</v>
      </c>
      <c r="B779" s="44">
        <v>3</v>
      </c>
      <c r="C779" s="50" t="s">
        <v>1692</v>
      </c>
      <c r="D779" s="119">
        <f>IF(AND(AS779=AS778,AL779=AL778),IF(AL779="TN",IF(AS778=3,IF(D778&lt;'Phan phong'!$I$9,D778+1,1),IF(D778&lt;'Phan phong'!$I$10,D778+1,1)),IF(AS778=3,IF(D778&lt;'Phan phong'!$P$9,D778+1,1),IF(D778&lt;'Phan phong'!$P$10,D778+1,1))),1)</f>
        <v>11</v>
      </c>
      <c r="E779" s="120">
        <v>290777</v>
      </c>
      <c r="F779" s="121" t="s">
        <v>2010</v>
      </c>
      <c r="G779" s="122" t="s">
        <v>579</v>
      </c>
      <c r="H779" s="217">
        <v>37177</v>
      </c>
      <c r="I779" s="218"/>
      <c r="J779" s="218"/>
      <c r="K779" s="218"/>
      <c r="L779" s="218"/>
      <c r="M779" s="218"/>
      <c r="N779" s="218"/>
      <c r="O779" s="218"/>
      <c r="P779" s="218"/>
      <c r="Q779" s="219"/>
      <c r="R779" s="197"/>
      <c r="S779" s="255"/>
      <c r="T779" s="218"/>
      <c r="U779" s="218"/>
      <c r="V779" s="218"/>
      <c r="W779" s="218"/>
      <c r="X779" s="218"/>
      <c r="Y779" s="218"/>
      <c r="Z779" s="218"/>
      <c r="AA779" s="219"/>
      <c r="AB779" s="197"/>
      <c r="AC779" s="198">
        <f>SUM(I779,K779,M779,O779,Q779)</f>
        <v>0</v>
      </c>
      <c r="AD779" s="128" t="s">
        <v>4</v>
      </c>
      <c r="AE779" s="128" t="s">
        <v>272</v>
      </c>
      <c r="AF779" s="199"/>
      <c r="AG779" s="199"/>
      <c r="AH779" s="205"/>
      <c r="AI779" s="131">
        <f t="shared" si="110"/>
        <v>27</v>
      </c>
      <c r="AJ779" s="132" t="str">
        <f t="shared" si="111"/>
        <v>XH</v>
      </c>
      <c r="AK779" s="201"/>
      <c r="AL779" s="134" t="str">
        <f t="shared" si="105"/>
        <v>XH</v>
      </c>
      <c r="AM779" s="119">
        <v>842</v>
      </c>
      <c r="AN779" s="135">
        <f t="shared" si="106"/>
        <v>0</v>
      </c>
      <c r="AO779" s="135" t="str">
        <f t="shared" si="107"/>
        <v>103</v>
      </c>
      <c r="AP779" s="135" t="str">
        <f t="shared" si="108"/>
        <v>10</v>
      </c>
      <c r="AQ779" s="135" t="str">
        <f t="shared" si="109"/>
        <v>0</v>
      </c>
      <c r="AR779" s="136"/>
      <c r="AS779" s="137">
        <v>3</v>
      </c>
      <c r="AT779" s="161"/>
      <c r="AU779" s="161"/>
    </row>
    <row r="780" spans="1:76" ht="24.95" customHeight="1" x14ac:dyDescent="0.25">
      <c r="A780" s="42"/>
      <c r="B780" s="43"/>
      <c r="C780" s="50" t="s">
        <v>1647</v>
      </c>
      <c r="D780" s="119">
        <f>IF(AND(AS780=AS779,AL780=AL779),IF(AL780="TN",IF(AS779=3,IF(D779&lt;'Phan phong'!$I$9,D779+1,1),IF(D779&lt;'Phan phong'!$I$10,D779+1,1)),IF(AS779=3,IF(D779&lt;'Phan phong'!$P$9,D779+1,1),IF(D779&lt;'Phan phong'!$P$10,D779+1,1))),1)</f>
        <v>12</v>
      </c>
      <c r="E780" s="138">
        <v>290778</v>
      </c>
      <c r="F780" s="121" t="s">
        <v>380</v>
      </c>
      <c r="G780" s="150" t="s">
        <v>579</v>
      </c>
      <c r="H780" s="220"/>
      <c r="I780" s="195"/>
      <c r="J780" s="195"/>
      <c r="K780" s="196"/>
      <c r="L780" s="196"/>
      <c r="M780" s="196"/>
      <c r="N780" s="196"/>
      <c r="O780" s="196"/>
      <c r="P780" s="196"/>
      <c r="Q780" s="195"/>
      <c r="R780" s="208"/>
      <c r="S780" s="221"/>
      <c r="T780" s="195"/>
      <c r="U780" s="196"/>
      <c r="V780" s="196"/>
      <c r="W780" s="196"/>
      <c r="X780" s="196"/>
      <c r="Y780" s="196"/>
      <c r="Z780" s="196"/>
      <c r="AA780" s="195"/>
      <c r="AB780" s="208"/>
      <c r="AC780" s="198"/>
      <c r="AD780" s="128" t="s">
        <v>2</v>
      </c>
      <c r="AE780" s="128" t="s">
        <v>163</v>
      </c>
      <c r="AF780" s="199"/>
      <c r="AG780" s="199"/>
      <c r="AH780" s="216"/>
      <c r="AI780" s="131">
        <f t="shared" si="110"/>
        <v>27</v>
      </c>
      <c r="AJ780" s="132" t="str">
        <f t="shared" si="111"/>
        <v>TN</v>
      </c>
      <c r="AK780" s="209" t="s">
        <v>272</v>
      </c>
      <c r="AL780" s="134" t="str">
        <f t="shared" si="105"/>
        <v>XH</v>
      </c>
      <c r="AM780" s="119">
        <v>797</v>
      </c>
      <c r="AN780" s="135">
        <f t="shared" si="106"/>
        <v>0</v>
      </c>
      <c r="AO780" s="135" t="str">
        <f t="shared" si="107"/>
        <v>102</v>
      </c>
      <c r="AP780" s="135" t="str">
        <f t="shared" si="108"/>
        <v>10</v>
      </c>
      <c r="AQ780" s="135" t="str">
        <f t="shared" si="109"/>
        <v>0</v>
      </c>
      <c r="AR780" s="155"/>
      <c r="AS780" s="137">
        <v>3</v>
      </c>
      <c r="AT780" s="156"/>
      <c r="AU780" s="145"/>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row>
    <row r="781" spans="1:76" ht="24.95" customHeight="1" x14ac:dyDescent="0.25">
      <c r="A781" s="44">
        <v>30</v>
      </c>
      <c r="B781" s="44">
        <v>11</v>
      </c>
      <c r="C781" s="50" t="s">
        <v>1931</v>
      </c>
      <c r="D781" s="119">
        <f>IF(AND(AS781=AS780,AL781=AL780),IF(AL781="TN",IF(AS780=3,IF(D780&lt;'Phan phong'!$I$9,D780+1,1),IF(D780&lt;'Phan phong'!$I$10,D780+1,1)),IF(AS780=3,IF(D780&lt;'Phan phong'!$P$9,D780+1,1),IF(D780&lt;'Phan phong'!$P$10,D780+1,1))),1)</f>
        <v>13</v>
      </c>
      <c r="E781" s="120">
        <v>290779</v>
      </c>
      <c r="F781" s="192" t="s">
        <v>541</v>
      </c>
      <c r="G781" s="206" t="s">
        <v>579</v>
      </c>
      <c r="H781" s="202">
        <v>36911</v>
      </c>
      <c r="I781" s="196"/>
      <c r="J781" s="196"/>
      <c r="K781" s="196"/>
      <c r="L781" s="196"/>
      <c r="M781" s="196"/>
      <c r="N781" s="196"/>
      <c r="O781" s="196"/>
      <c r="P781" s="196"/>
      <c r="Q781" s="203"/>
      <c r="R781" s="197"/>
      <c r="S781" s="196"/>
      <c r="T781" s="196"/>
      <c r="U781" s="196"/>
      <c r="V781" s="196"/>
      <c r="W781" s="196"/>
      <c r="X781" s="196"/>
      <c r="Y781" s="196"/>
      <c r="Z781" s="196"/>
      <c r="AA781" s="203"/>
      <c r="AB781" s="197"/>
      <c r="AC781" s="198">
        <f>SUM(I781,K781,M781,O781)</f>
        <v>0</v>
      </c>
      <c r="AD781" s="128" t="s">
        <v>164</v>
      </c>
      <c r="AE781" s="128" t="s">
        <v>272</v>
      </c>
      <c r="AF781" s="199"/>
      <c r="AG781" s="199"/>
      <c r="AH781" s="207"/>
      <c r="AI781" s="131">
        <f t="shared" si="110"/>
        <v>27</v>
      </c>
      <c r="AJ781" s="132" t="str">
        <f t="shared" si="111"/>
        <v>XH</v>
      </c>
      <c r="AK781" s="201"/>
      <c r="AL781" s="134" t="str">
        <f t="shared" si="105"/>
        <v>XH</v>
      </c>
      <c r="AM781" s="119">
        <v>1089</v>
      </c>
      <c r="AN781" s="135">
        <f t="shared" si="106"/>
        <v>0</v>
      </c>
      <c r="AO781" s="135" t="str">
        <f t="shared" si="107"/>
        <v>109</v>
      </c>
      <c r="AP781" s="135" t="str">
        <f t="shared" si="108"/>
        <v>10</v>
      </c>
      <c r="AQ781" s="135" t="str">
        <f t="shared" si="109"/>
        <v>0</v>
      </c>
      <c r="AR781" s="180"/>
      <c r="AS781" s="137">
        <v>3</v>
      </c>
      <c r="AT781" s="137"/>
      <c r="AU781" s="161"/>
    </row>
    <row r="782" spans="1:76" ht="24.95" customHeight="1" x14ac:dyDescent="0.25">
      <c r="A782" s="43">
        <v>19</v>
      </c>
      <c r="B782" s="43">
        <v>5</v>
      </c>
      <c r="C782" s="15" t="s">
        <v>1201</v>
      </c>
      <c r="D782" s="119">
        <f>IF(AND(AS782=AS781,AL782=AL781),IF(AL782="TN",IF(AS781=3,IF(D781&lt;'Phan phong'!$I$9,D781+1,1),IF(D781&lt;'Phan phong'!$I$10,D781+1,1)),IF(AS781=3,IF(D781&lt;'Phan phong'!$P$9,D781+1,1),IF(D781&lt;'Phan phong'!$P$10,D781+1,1))),1)</f>
        <v>14</v>
      </c>
      <c r="E782" s="138">
        <v>290780</v>
      </c>
      <c r="F782" s="192" t="s">
        <v>619</v>
      </c>
      <c r="G782" s="193" t="s">
        <v>361</v>
      </c>
      <c r="H782" s="194" t="s">
        <v>878</v>
      </c>
      <c r="I782" s="195"/>
      <c r="J782" s="195"/>
      <c r="K782" s="195"/>
      <c r="L782" s="195"/>
      <c r="M782" s="195"/>
      <c r="N782" s="195"/>
      <c r="O782" s="195"/>
      <c r="P782" s="195"/>
      <c r="Q782" s="195"/>
      <c r="R782" s="197"/>
      <c r="S782" s="195"/>
      <c r="T782" s="195"/>
      <c r="U782" s="195"/>
      <c r="V782" s="195"/>
      <c r="W782" s="195"/>
      <c r="X782" s="195"/>
      <c r="Y782" s="195"/>
      <c r="Z782" s="195"/>
      <c r="AA782" s="195"/>
      <c r="AB782" s="197"/>
      <c r="AC782" s="198">
        <f>SUM(I782,K782,M782,O782,Q782)</f>
        <v>0</v>
      </c>
      <c r="AD782" s="143" t="s">
        <v>10</v>
      </c>
      <c r="AE782" s="143" t="s">
        <v>168</v>
      </c>
      <c r="AF782" s="199"/>
      <c r="AG782" s="199"/>
      <c r="AH782" s="199" t="s">
        <v>1502</v>
      </c>
      <c r="AI782" s="131">
        <f t="shared" si="110"/>
        <v>27</v>
      </c>
      <c r="AJ782" s="132" t="str">
        <f t="shared" si="111"/>
        <v>XH</v>
      </c>
      <c r="AK782" s="201"/>
      <c r="AL782" s="134" t="str">
        <f t="shared" si="105"/>
        <v>XH</v>
      </c>
      <c r="AM782" s="119">
        <v>27</v>
      </c>
      <c r="AN782" s="135">
        <f t="shared" si="106"/>
        <v>1</v>
      </c>
      <c r="AO782" s="135" t="str">
        <f t="shared" si="107"/>
        <v>111</v>
      </c>
      <c r="AP782" s="135" t="str">
        <f t="shared" si="108"/>
        <v>11</v>
      </c>
      <c r="AQ782" s="135" t="str">
        <f t="shared" si="109"/>
        <v>1</v>
      </c>
      <c r="AR782" s="136"/>
      <c r="AS782" s="137">
        <v>3</v>
      </c>
      <c r="AT782" s="145"/>
      <c r="AU782" s="145"/>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row>
    <row r="783" spans="1:76" ht="24.95" customHeight="1" x14ac:dyDescent="0.25">
      <c r="A783" s="43">
        <v>29</v>
      </c>
      <c r="B783" s="43">
        <v>29</v>
      </c>
      <c r="C783" s="15" t="s">
        <v>1128</v>
      </c>
      <c r="D783" s="119">
        <f>IF(AND(AS783=AS782,AL783=AL782),IF(AL783="TN",IF(AS782=3,IF(D782&lt;'Phan phong'!$I$9,D782+1,1),IF(D782&lt;'Phan phong'!$I$10,D782+1,1)),IF(AS782=3,IF(D782&lt;'Phan phong'!$P$9,D782+1,1),IF(D782&lt;'Phan phong'!$P$10,D782+1,1))),1)</f>
        <v>15</v>
      </c>
      <c r="E783" s="120">
        <v>290781</v>
      </c>
      <c r="F783" s="192" t="s">
        <v>414</v>
      </c>
      <c r="G783" s="193" t="s">
        <v>361</v>
      </c>
      <c r="H783" s="194" t="s">
        <v>842</v>
      </c>
      <c r="I783" s="195"/>
      <c r="J783" s="195"/>
      <c r="K783" s="196"/>
      <c r="L783" s="196"/>
      <c r="M783" s="196"/>
      <c r="N783" s="196"/>
      <c r="O783" s="196"/>
      <c r="P783" s="196"/>
      <c r="Q783" s="195"/>
      <c r="R783" s="197"/>
      <c r="S783" s="195"/>
      <c r="T783" s="195"/>
      <c r="U783" s="196"/>
      <c r="V783" s="196"/>
      <c r="W783" s="196"/>
      <c r="X783" s="196"/>
      <c r="Y783" s="196"/>
      <c r="Z783" s="196"/>
      <c r="AA783" s="195"/>
      <c r="AB783" s="197"/>
      <c r="AC783" s="198">
        <f>SUM(I783,K783,M783,O783,Q783)</f>
        <v>0</v>
      </c>
      <c r="AD783" s="143" t="s">
        <v>17</v>
      </c>
      <c r="AE783" s="143" t="s">
        <v>273</v>
      </c>
      <c r="AF783" s="199"/>
      <c r="AG783" s="199"/>
      <c r="AH783" s="200"/>
      <c r="AI783" s="131">
        <f t="shared" si="110"/>
        <v>27</v>
      </c>
      <c r="AJ783" s="132" t="str">
        <f t="shared" si="111"/>
        <v>XH</v>
      </c>
      <c r="AK783" s="201"/>
      <c r="AL783" s="134" t="str">
        <f t="shared" si="105"/>
        <v>XH</v>
      </c>
      <c r="AM783" s="119">
        <v>330</v>
      </c>
      <c r="AN783" s="135">
        <f t="shared" si="106"/>
        <v>1</v>
      </c>
      <c r="AO783" s="135" t="str">
        <f t="shared" si="107"/>
        <v>118</v>
      </c>
      <c r="AP783" s="135" t="str">
        <f t="shared" si="108"/>
        <v>11</v>
      </c>
      <c r="AQ783" s="135" t="str">
        <f t="shared" si="109"/>
        <v>1</v>
      </c>
      <c r="AR783" s="136"/>
      <c r="AS783" s="137">
        <v>3</v>
      </c>
      <c r="AT783" s="145"/>
      <c r="AU783" s="137"/>
      <c r="AV783" s="6"/>
      <c r="AW783" s="6"/>
      <c r="AX783" s="6"/>
      <c r="AY783" s="6"/>
      <c r="AZ783" s="6"/>
      <c r="BA783" s="6"/>
      <c r="BB783" s="6"/>
      <c r="BC783" s="6"/>
      <c r="BD783" s="6"/>
      <c r="BE783" s="6"/>
      <c r="BF783" s="6"/>
      <c r="BG783" s="6"/>
      <c r="BH783" s="6"/>
      <c r="BI783" s="6"/>
      <c r="BJ783" s="6"/>
      <c r="BK783" s="6"/>
      <c r="BL783" s="6"/>
      <c r="BM783" s="6"/>
      <c r="BN783" s="6"/>
      <c r="BO783" s="6"/>
      <c r="BP783" s="6"/>
      <c r="BQ783" s="6"/>
      <c r="BR783" s="6"/>
      <c r="BS783" s="6"/>
      <c r="BT783" s="6"/>
      <c r="BU783" s="6"/>
      <c r="BV783" s="6"/>
      <c r="BW783" s="6"/>
      <c r="BX783" s="6"/>
    </row>
    <row r="784" spans="1:76" ht="24.95" customHeight="1" x14ac:dyDescent="0.25">
      <c r="A784" s="43">
        <v>39</v>
      </c>
      <c r="B784" s="43">
        <v>39</v>
      </c>
      <c r="C784" s="15" t="s">
        <v>1142</v>
      </c>
      <c r="D784" s="119">
        <f>IF(AND(AS784=AS783,AL784=AL783),IF(AL784="TN",IF(AS783=3,IF(D783&lt;'Phan phong'!$I$9,D783+1,1),IF(D783&lt;'Phan phong'!$I$10,D783+1,1)),IF(AS783=3,IF(D783&lt;'Phan phong'!$P$9,D783+1,1),IF(D783&lt;'Phan phong'!$P$10,D783+1,1))),1)</f>
        <v>16</v>
      </c>
      <c r="E784" s="138">
        <v>290782</v>
      </c>
      <c r="F784" s="192" t="s">
        <v>541</v>
      </c>
      <c r="G784" s="193" t="s">
        <v>361</v>
      </c>
      <c r="H784" s="194" t="s">
        <v>682</v>
      </c>
      <c r="I784" s="196"/>
      <c r="J784" s="196"/>
      <c r="K784" s="222"/>
      <c r="L784" s="222"/>
      <c r="M784" s="196"/>
      <c r="N784" s="196"/>
      <c r="O784" s="196"/>
      <c r="P784" s="196"/>
      <c r="Q784" s="203"/>
      <c r="R784" s="208"/>
      <c r="S784" s="196"/>
      <c r="T784" s="196"/>
      <c r="U784" s="222"/>
      <c r="V784" s="222"/>
      <c r="W784" s="196"/>
      <c r="X784" s="196"/>
      <c r="Y784" s="196"/>
      <c r="Z784" s="196"/>
      <c r="AA784" s="203"/>
      <c r="AB784" s="208"/>
      <c r="AC784" s="198">
        <f>SUM(I784,K784,M784,O784,Q784)</f>
        <v>0</v>
      </c>
      <c r="AD784" s="143" t="s">
        <v>17</v>
      </c>
      <c r="AE784" s="143" t="s">
        <v>273</v>
      </c>
      <c r="AF784" s="199"/>
      <c r="AG784" s="199"/>
      <c r="AH784" s="200"/>
      <c r="AI784" s="131">
        <f t="shared" si="110"/>
        <v>27</v>
      </c>
      <c r="AJ784" s="132" t="str">
        <f t="shared" si="111"/>
        <v>XH</v>
      </c>
      <c r="AK784" s="201"/>
      <c r="AL784" s="134" t="str">
        <f t="shared" si="105"/>
        <v>XH</v>
      </c>
      <c r="AM784" s="119">
        <v>331</v>
      </c>
      <c r="AN784" s="135">
        <f t="shared" si="106"/>
        <v>1</v>
      </c>
      <c r="AO784" s="135" t="str">
        <f t="shared" si="107"/>
        <v>118</v>
      </c>
      <c r="AP784" s="135" t="str">
        <f t="shared" si="108"/>
        <v>11</v>
      </c>
      <c r="AQ784" s="135" t="str">
        <f t="shared" si="109"/>
        <v>1</v>
      </c>
      <c r="AR784" s="136"/>
      <c r="AS784" s="137">
        <v>3</v>
      </c>
      <c r="AT784" s="161"/>
      <c r="AU784" s="137"/>
      <c r="AV784" s="6"/>
      <c r="AW784" s="6"/>
      <c r="AX784" s="6"/>
      <c r="AY784" s="6"/>
      <c r="AZ784" s="6"/>
      <c r="BA784" s="6"/>
      <c r="BB784" s="6"/>
      <c r="BC784" s="6"/>
      <c r="BD784" s="6"/>
      <c r="BE784" s="6"/>
      <c r="BF784" s="6"/>
      <c r="BG784" s="6"/>
      <c r="BH784" s="6"/>
      <c r="BI784" s="6"/>
      <c r="BJ784" s="6"/>
      <c r="BK784" s="6"/>
      <c r="BL784" s="6"/>
      <c r="BM784" s="6"/>
      <c r="BN784" s="6"/>
      <c r="BO784" s="6"/>
      <c r="BP784" s="6"/>
      <c r="BQ784" s="6"/>
      <c r="BR784" s="6"/>
      <c r="BS784" s="6"/>
      <c r="BT784" s="6"/>
      <c r="BU784" s="6"/>
      <c r="BV784" s="6"/>
      <c r="BW784" s="6"/>
      <c r="BX784" s="6"/>
    </row>
    <row r="785" spans="1:76" ht="24.95" customHeight="1" x14ac:dyDescent="0.25">
      <c r="A785" s="43">
        <v>26</v>
      </c>
      <c r="B785" s="43">
        <v>26</v>
      </c>
      <c r="C785" s="15" t="s">
        <v>1179</v>
      </c>
      <c r="D785" s="119">
        <f>IF(AND(AS785=AS784,AL785=AL784),IF(AL785="TN",IF(AS784=3,IF(D784&lt;'Phan phong'!$I$9,D784+1,1),IF(D784&lt;'Phan phong'!$I$10,D784+1,1)),IF(AS784=3,IF(D784&lt;'Phan phong'!$P$9,D784+1,1),IF(D784&lt;'Phan phong'!$P$10,D784+1,1))),1)</f>
        <v>17</v>
      </c>
      <c r="E785" s="120">
        <v>290783</v>
      </c>
      <c r="F785" s="192" t="s">
        <v>604</v>
      </c>
      <c r="G785" s="193" t="s">
        <v>573</v>
      </c>
      <c r="H785" s="194" t="s">
        <v>822</v>
      </c>
      <c r="I785" s="195"/>
      <c r="J785" s="195"/>
      <c r="K785" s="196"/>
      <c r="L785" s="196"/>
      <c r="M785" s="196"/>
      <c r="N785" s="196"/>
      <c r="O785" s="196"/>
      <c r="P785" s="196"/>
      <c r="Q785" s="195"/>
      <c r="R785" s="208"/>
      <c r="S785" s="195"/>
      <c r="T785" s="195"/>
      <c r="U785" s="196"/>
      <c r="V785" s="196"/>
      <c r="W785" s="196"/>
      <c r="X785" s="196"/>
      <c r="Y785" s="196"/>
      <c r="Z785" s="196"/>
      <c r="AA785" s="195"/>
      <c r="AB785" s="208"/>
      <c r="AC785" s="198">
        <f>SUM(I785,K785,M785,O785,Q785)</f>
        <v>0</v>
      </c>
      <c r="AD785" s="143" t="s">
        <v>1281</v>
      </c>
      <c r="AE785" s="143" t="s">
        <v>167</v>
      </c>
      <c r="AF785" s="199"/>
      <c r="AG785" s="199"/>
      <c r="AH785" s="200"/>
      <c r="AI785" s="131">
        <f t="shared" si="110"/>
        <v>27</v>
      </c>
      <c r="AJ785" s="132" t="str">
        <f t="shared" si="111"/>
        <v>XH</v>
      </c>
      <c r="AK785" s="201"/>
      <c r="AL785" s="134" t="str">
        <f t="shared" si="105"/>
        <v>XH</v>
      </c>
      <c r="AM785" s="119">
        <v>368</v>
      </c>
      <c r="AN785" s="135">
        <f t="shared" si="106"/>
        <v>1</v>
      </c>
      <c r="AO785" s="135" t="str">
        <f t="shared" si="107"/>
        <v>119</v>
      </c>
      <c r="AP785" s="135" t="str">
        <f t="shared" si="108"/>
        <v>11</v>
      </c>
      <c r="AQ785" s="135" t="str">
        <f t="shared" si="109"/>
        <v>1</v>
      </c>
      <c r="AR785" s="136"/>
      <c r="AS785" s="137">
        <v>3</v>
      </c>
      <c r="AT785" s="161"/>
      <c r="AU785" s="137"/>
      <c r="AV785" s="6"/>
      <c r="AW785" s="6"/>
      <c r="AX785" s="6"/>
      <c r="AY785" s="6"/>
      <c r="AZ785" s="6"/>
      <c r="BA785" s="6"/>
      <c r="BB785" s="6"/>
      <c r="BC785" s="6"/>
      <c r="BD785" s="6"/>
      <c r="BE785" s="6"/>
      <c r="BF785" s="6"/>
      <c r="BG785" s="6"/>
      <c r="BH785" s="6"/>
      <c r="BI785" s="6"/>
      <c r="BJ785" s="6"/>
      <c r="BK785" s="6"/>
      <c r="BL785" s="6"/>
      <c r="BM785" s="6"/>
      <c r="BN785" s="6"/>
      <c r="BO785" s="6"/>
      <c r="BP785" s="6"/>
      <c r="BQ785" s="6"/>
      <c r="BR785" s="6"/>
      <c r="BS785" s="6"/>
      <c r="BT785" s="6"/>
      <c r="BU785" s="6"/>
      <c r="BV785" s="6"/>
      <c r="BW785" s="6"/>
      <c r="BX785" s="6"/>
    </row>
    <row r="786" spans="1:76" ht="24.95" customHeight="1" x14ac:dyDescent="0.2">
      <c r="A786" s="43">
        <v>25</v>
      </c>
      <c r="B786" s="43">
        <v>25</v>
      </c>
      <c r="C786" s="15" t="s">
        <v>1133</v>
      </c>
      <c r="D786" s="119">
        <f>IF(AND(AS786=AS785,AL786=AL785),IF(AL786="TN",IF(AS785=3,IF(D785&lt;'Phan phong'!$I$9,D785+1,1),IF(D785&lt;'Phan phong'!$I$10,D785+1,1)),IF(AS785=3,IF(D785&lt;'Phan phong'!$P$9,D785+1,1),IF(D785&lt;'Phan phong'!$P$10,D785+1,1))),1)</f>
        <v>18</v>
      </c>
      <c r="E786" s="138">
        <v>290784</v>
      </c>
      <c r="F786" s="192" t="s">
        <v>504</v>
      </c>
      <c r="G786" s="193" t="s">
        <v>573</v>
      </c>
      <c r="H786" s="194" t="s">
        <v>843</v>
      </c>
      <c r="I786" s="195"/>
      <c r="J786" s="195"/>
      <c r="K786" s="196"/>
      <c r="L786" s="196"/>
      <c r="M786" s="196"/>
      <c r="N786" s="196"/>
      <c r="O786" s="196"/>
      <c r="P786" s="196"/>
      <c r="Q786" s="195"/>
      <c r="R786" s="197"/>
      <c r="S786" s="195"/>
      <c r="T786" s="195"/>
      <c r="U786" s="196"/>
      <c r="V786" s="196"/>
      <c r="W786" s="196"/>
      <c r="X786" s="196"/>
      <c r="Y786" s="196"/>
      <c r="Z786" s="196"/>
      <c r="AA786" s="195"/>
      <c r="AB786" s="197"/>
      <c r="AC786" s="198">
        <f>SUM(I786,K786,M786,O786,Q786)</f>
        <v>0</v>
      </c>
      <c r="AD786" s="143" t="s">
        <v>17</v>
      </c>
      <c r="AE786" s="143" t="s">
        <v>273</v>
      </c>
      <c r="AF786" s="199"/>
      <c r="AG786" s="199"/>
      <c r="AH786" s="200"/>
      <c r="AI786" s="131">
        <f t="shared" si="110"/>
        <v>27</v>
      </c>
      <c r="AJ786" s="132" t="str">
        <f t="shared" si="111"/>
        <v>XH</v>
      </c>
      <c r="AK786" s="201"/>
      <c r="AL786" s="134" t="str">
        <f t="shared" si="105"/>
        <v>XH</v>
      </c>
      <c r="AM786" s="119">
        <v>332</v>
      </c>
      <c r="AN786" s="135">
        <f t="shared" si="106"/>
        <v>1</v>
      </c>
      <c r="AO786" s="135" t="str">
        <f t="shared" si="107"/>
        <v>118</v>
      </c>
      <c r="AP786" s="135" t="str">
        <f t="shared" si="108"/>
        <v>11</v>
      </c>
      <c r="AQ786" s="135" t="str">
        <f t="shared" si="109"/>
        <v>1</v>
      </c>
      <c r="AR786" s="146"/>
      <c r="AS786" s="137">
        <v>3</v>
      </c>
      <c r="AT786" s="145"/>
      <c r="AU786" s="145"/>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row>
    <row r="787" spans="1:76" ht="24.95" customHeight="1" x14ac:dyDescent="0.25">
      <c r="A787" s="43">
        <v>32</v>
      </c>
      <c r="B787" s="44">
        <v>3</v>
      </c>
      <c r="C787" s="50" t="s">
        <v>1825</v>
      </c>
      <c r="D787" s="119">
        <f>IF(AND(AS787=AS786,AL787=AL786),IF(AL787="TN",IF(AS786=3,IF(D786&lt;'Phan phong'!$I$9,D786+1,1),IF(D786&lt;'Phan phong'!$I$10,D786+1,1)),IF(AS786=3,IF(D786&lt;'Phan phong'!$P$9,D786+1,1),IF(D786&lt;'Phan phong'!$P$10,D786+1,1))),1)</f>
        <v>19</v>
      </c>
      <c r="E787" s="120">
        <v>290785</v>
      </c>
      <c r="F787" s="192" t="s">
        <v>551</v>
      </c>
      <c r="G787" s="206" t="s">
        <v>488</v>
      </c>
      <c r="H787" s="202">
        <v>37113</v>
      </c>
      <c r="I787" s="196"/>
      <c r="J787" s="196"/>
      <c r="K787" s="196"/>
      <c r="L787" s="196"/>
      <c r="M787" s="196"/>
      <c r="N787" s="196"/>
      <c r="O787" s="196"/>
      <c r="P787" s="196"/>
      <c r="Q787" s="203"/>
      <c r="R787" s="197"/>
      <c r="S787" s="196"/>
      <c r="T787" s="196"/>
      <c r="U787" s="196"/>
      <c r="V787" s="196"/>
      <c r="W787" s="196"/>
      <c r="X787" s="196"/>
      <c r="Y787" s="196"/>
      <c r="Z787" s="196"/>
      <c r="AA787" s="203"/>
      <c r="AB787" s="197"/>
      <c r="AC787" s="198">
        <f>SUM(I787,K787,M787,O787)</f>
        <v>0</v>
      </c>
      <c r="AD787" s="128" t="s">
        <v>7</v>
      </c>
      <c r="AE787" s="128" t="s">
        <v>272</v>
      </c>
      <c r="AF787" s="199"/>
      <c r="AG787" s="199"/>
      <c r="AH787" s="207" t="s">
        <v>1513</v>
      </c>
      <c r="AI787" s="131">
        <f t="shared" si="110"/>
        <v>27</v>
      </c>
      <c r="AJ787" s="132" t="str">
        <f t="shared" si="111"/>
        <v>XH</v>
      </c>
      <c r="AK787" s="201"/>
      <c r="AL787" s="134" t="str">
        <f t="shared" si="105"/>
        <v>XH</v>
      </c>
      <c r="AM787" s="119">
        <v>976</v>
      </c>
      <c r="AN787" s="135">
        <f t="shared" si="106"/>
        <v>0</v>
      </c>
      <c r="AO787" s="135" t="str">
        <f t="shared" si="107"/>
        <v>106</v>
      </c>
      <c r="AP787" s="135" t="str">
        <f t="shared" si="108"/>
        <v>10</v>
      </c>
      <c r="AQ787" s="135" t="str">
        <f t="shared" si="109"/>
        <v>0</v>
      </c>
      <c r="AR787" s="136"/>
      <c r="AS787" s="137">
        <v>3</v>
      </c>
      <c r="AT787" s="137"/>
      <c r="AU787" s="161"/>
    </row>
    <row r="788" spans="1:76" ht="24.95" customHeight="1" x14ac:dyDescent="0.25">
      <c r="A788" s="43">
        <v>6</v>
      </c>
      <c r="B788" s="44">
        <v>35</v>
      </c>
      <c r="C788" s="50" t="s">
        <v>1921</v>
      </c>
      <c r="D788" s="119">
        <f>IF(AND(AS788=AS787,AL788=AL787),IF(AL788="TN",IF(AS787=3,IF(D787&lt;'Phan phong'!$I$9,D787+1,1),IF(D787&lt;'Phan phong'!$I$10,D787+1,1)),IF(AS787=3,IF(D787&lt;'Phan phong'!$P$9,D787+1,1),IF(D787&lt;'Phan phong'!$P$10,D787+1,1))),1)</f>
        <v>20</v>
      </c>
      <c r="E788" s="138">
        <v>290786</v>
      </c>
      <c r="F788" s="192" t="s">
        <v>2090</v>
      </c>
      <c r="G788" s="206" t="s">
        <v>488</v>
      </c>
      <c r="H788" s="202">
        <v>37095</v>
      </c>
      <c r="I788" s="196"/>
      <c r="J788" s="196"/>
      <c r="K788" s="196"/>
      <c r="L788" s="196"/>
      <c r="M788" s="196"/>
      <c r="N788" s="196"/>
      <c r="O788" s="196"/>
      <c r="P788" s="196"/>
      <c r="Q788" s="203"/>
      <c r="R788" s="197"/>
      <c r="S788" s="196"/>
      <c r="T788" s="196"/>
      <c r="U788" s="196"/>
      <c r="V788" s="196"/>
      <c r="W788" s="196"/>
      <c r="X788" s="196"/>
      <c r="Y788" s="196"/>
      <c r="Z788" s="196"/>
      <c r="AA788" s="203"/>
      <c r="AB788" s="197"/>
      <c r="AC788" s="198">
        <f>SUM(I788,K788,M788,O788)</f>
        <v>0</v>
      </c>
      <c r="AD788" s="128" t="s">
        <v>164</v>
      </c>
      <c r="AE788" s="128" t="s">
        <v>272</v>
      </c>
      <c r="AF788" s="199"/>
      <c r="AG788" s="199"/>
      <c r="AH788" s="207"/>
      <c r="AI788" s="131">
        <f t="shared" si="110"/>
        <v>27</v>
      </c>
      <c r="AJ788" s="132" t="str">
        <f t="shared" si="111"/>
        <v>XH</v>
      </c>
      <c r="AK788" s="201"/>
      <c r="AL788" s="134" t="str">
        <f t="shared" si="105"/>
        <v>XH</v>
      </c>
      <c r="AM788" s="119">
        <v>1079</v>
      </c>
      <c r="AN788" s="135">
        <f t="shared" si="106"/>
        <v>0</v>
      </c>
      <c r="AO788" s="135" t="str">
        <f t="shared" si="107"/>
        <v>109</v>
      </c>
      <c r="AP788" s="135" t="str">
        <f t="shared" si="108"/>
        <v>10</v>
      </c>
      <c r="AQ788" s="135" t="str">
        <f t="shared" si="109"/>
        <v>0</v>
      </c>
      <c r="AR788" s="136"/>
      <c r="AS788" s="137">
        <v>3</v>
      </c>
      <c r="AT788" s="137"/>
      <c r="AU788" s="161"/>
    </row>
    <row r="789" spans="1:76" ht="24.95" customHeight="1" x14ac:dyDescent="0.25">
      <c r="A789" s="43">
        <v>21</v>
      </c>
      <c r="B789" s="43">
        <v>28</v>
      </c>
      <c r="C789" s="15" t="s">
        <v>1250</v>
      </c>
      <c r="D789" s="119">
        <f>IF(AND(AS789=AS788,AL789=AL788),IF(AL789="TN",IF(AS788=3,IF(D788&lt;'Phan phong'!$I$9,D788+1,1),IF(D788&lt;'Phan phong'!$I$10,D788+1,1)),IF(AS788=3,IF(D788&lt;'Phan phong'!$P$9,D788+1,1),IF(D788&lt;'Phan phong'!$P$10,D788+1,1))),1)</f>
        <v>21</v>
      </c>
      <c r="E789" s="120">
        <v>290787</v>
      </c>
      <c r="F789" s="192" t="s">
        <v>648</v>
      </c>
      <c r="G789" s="193" t="s">
        <v>385</v>
      </c>
      <c r="H789" s="194" t="s">
        <v>122</v>
      </c>
      <c r="I789" s="195"/>
      <c r="J789" s="195"/>
      <c r="K789" s="196"/>
      <c r="L789" s="196"/>
      <c r="M789" s="196"/>
      <c r="N789" s="196"/>
      <c r="O789" s="196"/>
      <c r="P789" s="196"/>
      <c r="Q789" s="195"/>
      <c r="R789" s="208"/>
      <c r="S789" s="195"/>
      <c r="T789" s="195"/>
      <c r="U789" s="196"/>
      <c r="V789" s="196"/>
      <c r="W789" s="196"/>
      <c r="X789" s="196"/>
      <c r="Y789" s="196"/>
      <c r="Z789" s="196"/>
      <c r="AA789" s="195"/>
      <c r="AB789" s="208"/>
      <c r="AC789" s="198">
        <f>SUM(I789,K789,M789,O789,Q789)</f>
        <v>0</v>
      </c>
      <c r="AD789" s="143" t="s">
        <v>10</v>
      </c>
      <c r="AE789" s="143" t="s">
        <v>168</v>
      </c>
      <c r="AF789" s="199"/>
      <c r="AG789" s="199"/>
      <c r="AH789" s="200"/>
      <c r="AI789" s="131">
        <f t="shared" si="110"/>
        <v>27</v>
      </c>
      <c r="AJ789" s="132" t="str">
        <f t="shared" si="111"/>
        <v>XH</v>
      </c>
      <c r="AK789" s="201"/>
      <c r="AL789" s="134" t="str">
        <f t="shared" si="105"/>
        <v>XH</v>
      </c>
      <c r="AM789" s="119">
        <v>30</v>
      </c>
      <c r="AN789" s="135">
        <f t="shared" si="106"/>
        <v>1</v>
      </c>
      <c r="AO789" s="135" t="str">
        <f t="shared" si="107"/>
        <v>111</v>
      </c>
      <c r="AP789" s="135" t="str">
        <f t="shared" si="108"/>
        <v>11</v>
      </c>
      <c r="AQ789" s="135" t="str">
        <f t="shared" si="109"/>
        <v>1</v>
      </c>
      <c r="AR789" s="136"/>
      <c r="AS789" s="137">
        <v>3</v>
      </c>
      <c r="AT789" s="161"/>
      <c r="AU789" s="137"/>
      <c r="AV789" s="6"/>
      <c r="AW789" s="6"/>
      <c r="AX789" s="6"/>
      <c r="AY789" s="6"/>
      <c r="AZ789" s="6"/>
      <c r="BA789" s="6"/>
      <c r="BB789" s="6"/>
      <c r="BC789" s="6"/>
      <c r="BD789" s="6"/>
      <c r="BE789" s="6"/>
      <c r="BF789" s="6"/>
      <c r="BG789" s="6"/>
      <c r="BH789" s="6"/>
      <c r="BI789" s="6"/>
      <c r="BJ789" s="6"/>
      <c r="BK789" s="6"/>
      <c r="BL789" s="6"/>
      <c r="BM789" s="6"/>
      <c r="BN789" s="6"/>
      <c r="BO789" s="6"/>
      <c r="BP789" s="6"/>
      <c r="BQ789" s="6"/>
      <c r="BR789" s="6"/>
      <c r="BS789" s="6"/>
      <c r="BT789" s="6"/>
      <c r="BU789" s="6"/>
      <c r="BV789" s="6"/>
      <c r="BW789" s="6"/>
      <c r="BX789" s="6"/>
    </row>
    <row r="790" spans="1:76" ht="24.95" customHeight="1" x14ac:dyDescent="0.25">
      <c r="A790" s="43">
        <v>3</v>
      </c>
      <c r="B790" s="44">
        <v>31</v>
      </c>
      <c r="C790" s="50" t="s">
        <v>1737</v>
      </c>
      <c r="D790" s="119">
        <f>IF(AND(AS790=AS789,AL790=AL789),IF(AL790="TN",IF(AS789=3,IF(D789&lt;'Phan phong'!$I$9,D789+1,1),IF(D789&lt;'Phan phong'!$I$10,D789+1,1)),IF(AS789=3,IF(D789&lt;'Phan phong'!$P$9,D789+1,1),IF(D789&lt;'Phan phong'!$P$10,D789+1,1))),1)</f>
        <v>22</v>
      </c>
      <c r="E790" s="138">
        <v>290788</v>
      </c>
      <c r="F790" s="192" t="s">
        <v>369</v>
      </c>
      <c r="G790" s="206" t="s">
        <v>337</v>
      </c>
      <c r="H790" s="202">
        <v>37252</v>
      </c>
      <c r="I790" s="196"/>
      <c r="J790" s="196"/>
      <c r="K790" s="196"/>
      <c r="L790" s="196"/>
      <c r="M790" s="196"/>
      <c r="N790" s="196"/>
      <c r="O790" s="196"/>
      <c r="P790" s="196"/>
      <c r="Q790" s="203"/>
      <c r="R790" s="197"/>
      <c r="S790" s="196"/>
      <c r="T790" s="196"/>
      <c r="U790" s="196"/>
      <c r="V790" s="196"/>
      <c r="W790" s="196"/>
      <c r="X790" s="196"/>
      <c r="Y790" s="196"/>
      <c r="Z790" s="196"/>
      <c r="AA790" s="203"/>
      <c r="AB790" s="197"/>
      <c r="AC790" s="198">
        <f>SUM(I790,K790,M790,O790,Q790)</f>
        <v>0</v>
      </c>
      <c r="AD790" s="128" t="s">
        <v>6</v>
      </c>
      <c r="AE790" s="128" t="s">
        <v>272</v>
      </c>
      <c r="AF790" s="204"/>
      <c r="AG790" s="204"/>
      <c r="AH790" s="205"/>
      <c r="AI790" s="131">
        <f t="shared" si="110"/>
        <v>27</v>
      </c>
      <c r="AJ790" s="132" t="str">
        <f t="shared" si="111"/>
        <v>XH</v>
      </c>
      <c r="AK790" s="201"/>
      <c r="AL790" s="134" t="str">
        <f t="shared" si="105"/>
        <v>XH</v>
      </c>
      <c r="AM790" s="119">
        <v>887</v>
      </c>
      <c r="AN790" s="135">
        <f t="shared" si="106"/>
        <v>0</v>
      </c>
      <c r="AO790" s="135" t="str">
        <f t="shared" si="107"/>
        <v>104</v>
      </c>
      <c r="AP790" s="135" t="str">
        <f t="shared" si="108"/>
        <v>10</v>
      </c>
      <c r="AQ790" s="135" t="str">
        <f t="shared" si="109"/>
        <v>0</v>
      </c>
      <c r="AR790" s="136"/>
      <c r="AS790" s="137">
        <v>3</v>
      </c>
      <c r="AT790" s="137"/>
      <c r="AU790" s="161"/>
    </row>
    <row r="791" spans="1:76" ht="24.95" customHeight="1" x14ac:dyDescent="0.25">
      <c r="A791" s="42">
        <v>18</v>
      </c>
      <c r="B791" s="43">
        <v>15</v>
      </c>
      <c r="C791" s="50" t="s">
        <v>1656</v>
      </c>
      <c r="D791" s="119">
        <f>IF(AND(AS791=AS790,AL791=AL790),IF(AL791="TN",IF(AS790=3,IF(D790&lt;'Phan phong'!$I$9,D790+1,1),IF(D790&lt;'Phan phong'!$I$10,D790+1,1)),IF(AS790=3,IF(D790&lt;'Phan phong'!$P$9,D790+1,1),IF(D790&lt;'Phan phong'!$P$10,D790+1,1))),1)</f>
        <v>23</v>
      </c>
      <c r="E791" s="120">
        <v>290789</v>
      </c>
      <c r="F791" s="192" t="s">
        <v>332</v>
      </c>
      <c r="G791" s="193" t="s">
        <v>337</v>
      </c>
      <c r="H791" s="220" t="s">
        <v>769</v>
      </c>
      <c r="I791" s="195"/>
      <c r="J791" s="195"/>
      <c r="K791" s="196"/>
      <c r="L791" s="196"/>
      <c r="M791" s="196"/>
      <c r="N791" s="196"/>
      <c r="O791" s="196"/>
      <c r="P791" s="196"/>
      <c r="Q791" s="195"/>
      <c r="R791" s="208"/>
      <c r="S791" s="195"/>
      <c r="T791" s="195"/>
      <c r="U791" s="196"/>
      <c r="V791" s="196"/>
      <c r="W791" s="196"/>
      <c r="X791" s="196"/>
      <c r="Y791" s="196"/>
      <c r="Z791" s="196"/>
      <c r="AA791" s="195"/>
      <c r="AB791" s="208"/>
      <c r="AC791" s="198">
        <f>SUM(I791,K791,M791,O791,Q791)</f>
        <v>0</v>
      </c>
      <c r="AD791" s="128" t="s">
        <v>4</v>
      </c>
      <c r="AE791" s="128" t="s">
        <v>272</v>
      </c>
      <c r="AF791" s="199"/>
      <c r="AG791" s="199"/>
      <c r="AH791" s="207" t="s">
        <v>1504</v>
      </c>
      <c r="AI791" s="131">
        <f t="shared" si="110"/>
        <v>27</v>
      </c>
      <c r="AJ791" s="132" t="str">
        <f t="shared" si="111"/>
        <v>XH</v>
      </c>
      <c r="AK791" s="209"/>
      <c r="AL791" s="134" t="str">
        <f t="shared" si="105"/>
        <v>XH</v>
      </c>
      <c r="AM791" s="119">
        <v>806</v>
      </c>
      <c r="AN791" s="135">
        <f t="shared" si="106"/>
        <v>0</v>
      </c>
      <c r="AO791" s="135" t="str">
        <f t="shared" si="107"/>
        <v>103</v>
      </c>
      <c r="AP791" s="135" t="str">
        <f t="shared" si="108"/>
        <v>10</v>
      </c>
      <c r="AQ791" s="135" t="str">
        <f t="shared" si="109"/>
        <v>0</v>
      </c>
      <c r="AR791" s="155"/>
      <c r="AS791" s="137">
        <v>3</v>
      </c>
      <c r="AT791" s="156"/>
      <c r="AU791" s="145"/>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row>
    <row r="792" spans="1:76" ht="24.95" customHeight="1" x14ac:dyDescent="0.25">
      <c r="A792" s="43">
        <v>40</v>
      </c>
      <c r="B792" s="44">
        <v>39</v>
      </c>
      <c r="C792" s="50" t="s">
        <v>1837</v>
      </c>
      <c r="D792" s="119">
        <f>IF(AND(AS792=AS791,AL792=AL791),IF(AL792="TN",IF(AS791=3,IF(D791&lt;'Phan phong'!$I$9,D791+1,1),IF(D791&lt;'Phan phong'!$I$10,D791+1,1)),IF(AS791=3,IF(D791&lt;'Phan phong'!$P$9,D791+1,1),IF(D791&lt;'Phan phong'!$P$10,D791+1,1))),1)</f>
        <v>24</v>
      </c>
      <c r="E792" s="138">
        <v>290790</v>
      </c>
      <c r="F792" s="192" t="s">
        <v>2062</v>
      </c>
      <c r="G792" s="206" t="s">
        <v>337</v>
      </c>
      <c r="H792" s="202">
        <v>37196</v>
      </c>
      <c r="I792" s="196"/>
      <c r="J792" s="196"/>
      <c r="K792" s="196"/>
      <c r="L792" s="196"/>
      <c r="M792" s="196"/>
      <c r="N792" s="196"/>
      <c r="O792" s="196"/>
      <c r="P792" s="196"/>
      <c r="Q792" s="203"/>
      <c r="R792" s="197"/>
      <c r="S792" s="196"/>
      <c r="T792" s="196"/>
      <c r="U792" s="196"/>
      <c r="V792" s="196"/>
      <c r="W792" s="196"/>
      <c r="X792" s="196"/>
      <c r="Y792" s="196"/>
      <c r="Z792" s="196"/>
      <c r="AA792" s="203"/>
      <c r="AB792" s="197"/>
      <c r="AC792" s="198">
        <f>SUM(I792,K792,M792,O792)</f>
        <v>0</v>
      </c>
      <c r="AD792" s="128" t="s">
        <v>8</v>
      </c>
      <c r="AE792" s="128" t="s">
        <v>272</v>
      </c>
      <c r="AF792" s="199"/>
      <c r="AG792" s="199"/>
      <c r="AH792" s="207"/>
      <c r="AI792" s="131">
        <f t="shared" si="110"/>
        <v>27</v>
      </c>
      <c r="AJ792" s="132" t="str">
        <f t="shared" si="111"/>
        <v>XH</v>
      </c>
      <c r="AK792" s="201"/>
      <c r="AL792" s="134" t="str">
        <f t="shared" si="105"/>
        <v>XH</v>
      </c>
      <c r="AM792" s="119">
        <v>991</v>
      </c>
      <c r="AN792" s="135">
        <f t="shared" si="106"/>
        <v>0</v>
      </c>
      <c r="AO792" s="135" t="str">
        <f t="shared" si="107"/>
        <v>107</v>
      </c>
      <c r="AP792" s="135" t="str">
        <f t="shared" si="108"/>
        <v>10</v>
      </c>
      <c r="AQ792" s="135" t="str">
        <f t="shared" si="109"/>
        <v>0</v>
      </c>
      <c r="AR792" s="136"/>
      <c r="AS792" s="137">
        <v>3</v>
      </c>
      <c r="AT792" s="137"/>
      <c r="AU792" s="161"/>
    </row>
    <row r="793" spans="1:76" ht="24.95" customHeight="1" x14ac:dyDescent="0.25">
      <c r="A793" s="43">
        <v>9</v>
      </c>
      <c r="B793" s="44">
        <v>25</v>
      </c>
      <c r="C793" s="50" t="s">
        <v>1704</v>
      </c>
      <c r="D793" s="119">
        <f>IF(AND(AS793=AS792,AL793=AL792),IF(AL793="TN",IF(AS792=3,IF(D792&lt;'Phan phong'!$I$9,D792+1,1),IF(D792&lt;'Phan phong'!$I$10,D792+1,1)),IF(AS792=3,IF(D792&lt;'Phan phong'!$P$9,D792+1,1),IF(D792&lt;'Phan phong'!$P$10,D792+1,1))),1)</f>
        <v>25</v>
      </c>
      <c r="E793" s="120">
        <v>290791</v>
      </c>
      <c r="F793" s="192" t="s">
        <v>414</v>
      </c>
      <c r="G793" s="206" t="s">
        <v>337</v>
      </c>
      <c r="H793" s="202">
        <v>37190</v>
      </c>
      <c r="I793" s="196"/>
      <c r="J793" s="196"/>
      <c r="K793" s="196"/>
      <c r="L793" s="196"/>
      <c r="M793" s="196"/>
      <c r="N793" s="196"/>
      <c r="O793" s="196"/>
      <c r="P793" s="196"/>
      <c r="Q793" s="203"/>
      <c r="R793" s="197"/>
      <c r="S793" s="196"/>
      <c r="T793" s="196"/>
      <c r="U793" s="196"/>
      <c r="V793" s="196"/>
      <c r="W793" s="196"/>
      <c r="X793" s="196"/>
      <c r="Y793" s="196"/>
      <c r="Z793" s="196"/>
      <c r="AA793" s="203"/>
      <c r="AB793" s="197"/>
      <c r="AC793" s="198">
        <f>SUM(I793,K793,M793,O793,Q793)</f>
        <v>0</v>
      </c>
      <c r="AD793" s="128" t="s">
        <v>6</v>
      </c>
      <c r="AE793" s="128" t="s">
        <v>272</v>
      </c>
      <c r="AF793" s="199"/>
      <c r="AG793" s="199"/>
      <c r="AH793" s="205" t="s">
        <v>1503</v>
      </c>
      <c r="AI793" s="131">
        <f t="shared" si="110"/>
        <v>27</v>
      </c>
      <c r="AJ793" s="132" t="str">
        <f t="shared" si="111"/>
        <v>XH</v>
      </c>
      <c r="AK793" s="201"/>
      <c r="AL793" s="134" t="str">
        <f t="shared" si="105"/>
        <v>XH</v>
      </c>
      <c r="AM793" s="119">
        <v>854</v>
      </c>
      <c r="AN793" s="135">
        <f t="shared" si="106"/>
        <v>0</v>
      </c>
      <c r="AO793" s="135" t="str">
        <f t="shared" si="107"/>
        <v>104</v>
      </c>
      <c r="AP793" s="135" t="str">
        <f t="shared" si="108"/>
        <v>10</v>
      </c>
      <c r="AQ793" s="135" t="str">
        <f t="shared" si="109"/>
        <v>0</v>
      </c>
      <c r="AR793" s="136"/>
      <c r="AS793" s="137">
        <v>3</v>
      </c>
      <c r="AT793" s="137"/>
      <c r="AU793" s="161"/>
    </row>
    <row r="794" spans="1:76" ht="24.95" customHeight="1" x14ac:dyDescent="0.25">
      <c r="A794" s="43">
        <v>6</v>
      </c>
      <c r="B794" s="44">
        <v>20</v>
      </c>
      <c r="C794" s="50" t="s">
        <v>1728</v>
      </c>
      <c r="D794" s="119">
        <f>IF(AND(AS794=AS793,AL794=AL793),IF(AL794="TN",IF(AS793=3,IF(D793&lt;'Phan phong'!$I$9,D793+1,1),IF(D793&lt;'Phan phong'!$I$10,D793+1,1)),IF(AS793=3,IF(D793&lt;'Phan phong'!$P$9,D793+1,1),IF(D793&lt;'Phan phong'!$P$10,D793+1,1))),1)</f>
        <v>26</v>
      </c>
      <c r="E794" s="138">
        <v>290792</v>
      </c>
      <c r="F794" s="192" t="s">
        <v>346</v>
      </c>
      <c r="G794" s="206" t="s">
        <v>337</v>
      </c>
      <c r="H794" s="202">
        <v>37208</v>
      </c>
      <c r="I794" s="196"/>
      <c r="J794" s="196"/>
      <c r="K794" s="196"/>
      <c r="L794" s="196"/>
      <c r="M794" s="196"/>
      <c r="N794" s="196"/>
      <c r="O794" s="196"/>
      <c r="P794" s="196"/>
      <c r="Q794" s="203"/>
      <c r="R794" s="197"/>
      <c r="S794" s="196"/>
      <c r="T794" s="196"/>
      <c r="U794" s="196"/>
      <c r="V794" s="196"/>
      <c r="W794" s="196"/>
      <c r="X794" s="196"/>
      <c r="Y794" s="196"/>
      <c r="Z794" s="196"/>
      <c r="AA794" s="203"/>
      <c r="AB794" s="197"/>
      <c r="AC794" s="198">
        <f>SUM(I794,K794,M794,O794,Q794)</f>
        <v>0</v>
      </c>
      <c r="AD794" s="128" t="s">
        <v>6</v>
      </c>
      <c r="AE794" s="128" t="s">
        <v>272</v>
      </c>
      <c r="AF794" s="204"/>
      <c r="AG794" s="204"/>
      <c r="AH794" s="210"/>
      <c r="AI794" s="131">
        <f t="shared" si="110"/>
        <v>27</v>
      </c>
      <c r="AJ794" s="132" t="str">
        <f t="shared" si="111"/>
        <v>XH</v>
      </c>
      <c r="AK794" s="201"/>
      <c r="AL794" s="134" t="str">
        <f t="shared" si="105"/>
        <v>XH</v>
      </c>
      <c r="AM794" s="119">
        <v>878</v>
      </c>
      <c r="AN794" s="135">
        <f t="shared" si="106"/>
        <v>0</v>
      </c>
      <c r="AO794" s="135" t="str">
        <f t="shared" si="107"/>
        <v>104</v>
      </c>
      <c r="AP794" s="135" t="str">
        <f t="shared" si="108"/>
        <v>10</v>
      </c>
      <c r="AQ794" s="135" t="str">
        <f t="shared" si="109"/>
        <v>0</v>
      </c>
      <c r="AR794" s="136"/>
      <c r="AS794" s="137">
        <v>3</v>
      </c>
      <c r="AT794" s="137"/>
      <c r="AU794" s="161"/>
    </row>
    <row r="795" spans="1:76" ht="24.95" customHeight="1" x14ac:dyDescent="0.25">
      <c r="A795" s="43">
        <v>39</v>
      </c>
      <c r="B795" s="44">
        <v>1</v>
      </c>
      <c r="C795" s="50" t="s">
        <v>1799</v>
      </c>
      <c r="D795" s="119">
        <f>IF(AND(AS795=AS794,AL795=AL794),IF(AL795="TN",IF(AS794=3,IF(D794&lt;'Phan phong'!$I$9,D794+1,1),IF(D794&lt;'Phan phong'!$I$10,D794+1,1)),IF(AS794=3,IF(D794&lt;'Phan phong'!$P$9,D794+1,1),IF(D794&lt;'Phan phong'!$P$10,D794+1,1))),1)</f>
        <v>27</v>
      </c>
      <c r="E795" s="120">
        <v>290793</v>
      </c>
      <c r="F795" s="192" t="s">
        <v>1361</v>
      </c>
      <c r="G795" s="206" t="s">
        <v>337</v>
      </c>
      <c r="H795" s="202">
        <v>37046</v>
      </c>
      <c r="I795" s="196"/>
      <c r="J795" s="196"/>
      <c r="K795" s="196"/>
      <c r="L795" s="196"/>
      <c r="M795" s="196"/>
      <c r="N795" s="196"/>
      <c r="O795" s="196"/>
      <c r="P795" s="196"/>
      <c r="Q795" s="203"/>
      <c r="R795" s="197"/>
      <c r="S795" s="196"/>
      <c r="T795" s="196"/>
      <c r="U795" s="196"/>
      <c r="V795" s="196"/>
      <c r="W795" s="196"/>
      <c r="X795" s="196"/>
      <c r="Y795" s="196"/>
      <c r="Z795" s="196"/>
      <c r="AA795" s="203"/>
      <c r="AB795" s="197"/>
      <c r="AC795" s="198">
        <f>SUM(I795,K795,M795,O795)</f>
        <v>0</v>
      </c>
      <c r="AD795" s="128" t="s">
        <v>7</v>
      </c>
      <c r="AE795" s="128" t="s">
        <v>272</v>
      </c>
      <c r="AF795" s="199"/>
      <c r="AG795" s="199"/>
      <c r="AH795" s="207"/>
      <c r="AI795" s="131">
        <f t="shared" si="110"/>
        <v>27</v>
      </c>
      <c r="AJ795" s="132" t="str">
        <f t="shared" si="111"/>
        <v>XH</v>
      </c>
      <c r="AK795" s="201"/>
      <c r="AL795" s="134" t="str">
        <f t="shared" si="105"/>
        <v>XH</v>
      </c>
      <c r="AM795" s="119">
        <v>950</v>
      </c>
      <c r="AN795" s="135">
        <f t="shared" si="106"/>
        <v>0</v>
      </c>
      <c r="AO795" s="135" t="str">
        <f t="shared" si="107"/>
        <v>106</v>
      </c>
      <c r="AP795" s="135" t="str">
        <f t="shared" si="108"/>
        <v>10</v>
      </c>
      <c r="AQ795" s="135" t="str">
        <f t="shared" si="109"/>
        <v>0</v>
      </c>
      <c r="AR795" s="136"/>
      <c r="AS795" s="137">
        <v>3</v>
      </c>
      <c r="AT795" s="137"/>
      <c r="AU795" s="161"/>
    </row>
    <row r="796" spans="1:76" ht="24.95" customHeight="1" x14ac:dyDescent="0.25">
      <c r="A796" s="43">
        <v>8</v>
      </c>
      <c r="B796" s="43">
        <v>8</v>
      </c>
      <c r="C796" s="15" t="s">
        <v>1114</v>
      </c>
      <c r="D796" s="119">
        <f>IF(AND(AS796=AS795,AL796=AL795),IF(AL796="TN",IF(AS795=3,IF(D795&lt;'Phan phong'!$I$9,D795+1,1),IF(D795&lt;'Phan phong'!$I$10,D795+1,1)),IF(AS795=3,IF(D795&lt;'Phan phong'!$P$9,D795+1,1),IF(D795&lt;'Phan phong'!$P$10,D795+1,1))),1)</f>
        <v>28</v>
      </c>
      <c r="E796" s="138">
        <v>290794</v>
      </c>
      <c r="F796" s="192" t="s">
        <v>560</v>
      </c>
      <c r="G796" s="193" t="s">
        <v>337</v>
      </c>
      <c r="H796" s="194" t="s">
        <v>755</v>
      </c>
      <c r="I796" s="195"/>
      <c r="J796" s="195"/>
      <c r="K796" s="196"/>
      <c r="L796" s="196"/>
      <c r="M796" s="196"/>
      <c r="N796" s="196"/>
      <c r="O796" s="196"/>
      <c r="P796" s="196"/>
      <c r="Q796" s="195"/>
      <c r="R796" s="208"/>
      <c r="S796" s="195"/>
      <c r="T796" s="195"/>
      <c r="U796" s="196"/>
      <c r="V796" s="196"/>
      <c r="W796" s="196"/>
      <c r="X796" s="196"/>
      <c r="Y796" s="196"/>
      <c r="Z796" s="196"/>
      <c r="AA796" s="195"/>
      <c r="AB796" s="208"/>
      <c r="AC796" s="198">
        <f>SUM(I796,K796,M796,O796,Q796)</f>
        <v>0</v>
      </c>
      <c r="AD796" s="143" t="s">
        <v>17</v>
      </c>
      <c r="AE796" s="143" t="s">
        <v>273</v>
      </c>
      <c r="AF796" s="199"/>
      <c r="AG796" s="199"/>
      <c r="AH796" s="211"/>
      <c r="AI796" s="131">
        <f t="shared" si="110"/>
        <v>27</v>
      </c>
      <c r="AJ796" s="132" t="str">
        <f t="shared" si="111"/>
        <v>XH</v>
      </c>
      <c r="AK796" s="201"/>
      <c r="AL796" s="134" t="str">
        <f t="shared" si="105"/>
        <v>XH</v>
      </c>
      <c r="AM796" s="119">
        <v>333</v>
      </c>
      <c r="AN796" s="135">
        <f t="shared" si="106"/>
        <v>1</v>
      </c>
      <c r="AO796" s="135" t="str">
        <f t="shared" si="107"/>
        <v>118</v>
      </c>
      <c r="AP796" s="135" t="str">
        <f t="shared" si="108"/>
        <v>11</v>
      </c>
      <c r="AQ796" s="135" t="str">
        <f t="shared" si="109"/>
        <v>1</v>
      </c>
      <c r="AR796" s="136"/>
      <c r="AS796" s="137">
        <v>3</v>
      </c>
      <c r="AT796" s="161"/>
      <c r="AU796" s="137"/>
      <c r="AV796" s="6"/>
      <c r="AW796" s="6"/>
      <c r="AX796" s="6"/>
      <c r="AY796" s="6"/>
      <c r="AZ796" s="6"/>
      <c r="BA796" s="6"/>
      <c r="BB796" s="6"/>
      <c r="BC796" s="6"/>
      <c r="BD796" s="6"/>
      <c r="BE796" s="6"/>
      <c r="BF796" s="6"/>
      <c r="BG796" s="6"/>
      <c r="BH796" s="6"/>
      <c r="BI796" s="6"/>
      <c r="BJ796" s="6"/>
      <c r="BK796" s="6"/>
      <c r="BL796" s="6"/>
      <c r="BM796" s="6"/>
      <c r="BN796" s="6"/>
      <c r="BO796" s="6"/>
      <c r="BP796" s="6"/>
      <c r="BQ796" s="6"/>
      <c r="BR796" s="6"/>
      <c r="BS796" s="6"/>
      <c r="BT796" s="6"/>
      <c r="BU796" s="6"/>
      <c r="BV796" s="6"/>
      <c r="BW796" s="6"/>
      <c r="BX796" s="6"/>
    </row>
    <row r="797" spans="1:76" ht="24.95" customHeight="1" x14ac:dyDescent="0.25">
      <c r="A797" s="43">
        <v>38</v>
      </c>
      <c r="B797" s="43">
        <v>38</v>
      </c>
      <c r="C797" s="15" t="s">
        <v>1187</v>
      </c>
      <c r="D797" s="119">
        <f>IF(AND(AS797=AS796,AL797=AL796),IF(AL797="TN",IF(AS796=3,IF(D796&lt;'Phan phong'!$I$9,D796+1,1),IF(D796&lt;'Phan phong'!$I$10,D796+1,1)),IF(AS796=3,IF(D796&lt;'Phan phong'!$P$9,D796+1,1),IF(D796&lt;'Phan phong'!$P$10,D796+1,1))),1)</f>
        <v>29</v>
      </c>
      <c r="E797" s="120">
        <v>290795</v>
      </c>
      <c r="F797" s="192" t="s">
        <v>414</v>
      </c>
      <c r="G797" s="193" t="s">
        <v>611</v>
      </c>
      <c r="H797" s="194" t="s">
        <v>871</v>
      </c>
      <c r="I797" s="195"/>
      <c r="J797" s="195"/>
      <c r="K797" s="196"/>
      <c r="L797" s="196"/>
      <c r="M797" s="196"/>
      <c r="N797" s="196"/>
      <c r="O797" s="196"/>
      <c r="P797" s="196"/>
      <c r="Q797" s="195"/>
      <c r="R797" s="208"/>
      <c r="S797" s="195"/>
      <c r="T797" s="195"/>
      <c r="U797" s="196"/>
      <c r="V797" s="196"/>
      <c r="W797" s="196"/>
      <c r="X797" s="196"/>
      <c r="Y797" s="196"/>
      <c r="Z797" s="196"/>
      <c r="AA797" s="195"/>
      <c r="AB797" s="208"/>
      <c r="AC797" s="198">
        <f>SUM(I797,K797,M797,O797,Q797)</f>
        <v>0</v>
      </c>
      <c r="AD797" s="143" t="s">
        <v>12</v>
      </c>
      <c r="AE797" s="143" t="s">
        <v>168</v>
      </c>
      <c r="AF797" s="199"/>
      <c r="AG797" s="199"/>
      <c r="AH797" s="200"/>
      <c r="AI797" s="131">
        <f t="shared" si="110"/>
        <v>27</v>
      </c>
      <c r="AJ797" s="132" t="str">
        <f t="shared" si="111"/>
        <v>XH</v>
      </c>
      <c r="AK797" s="201"/>
      <c r="AL797" s="134" t="str">
        <f t="shared" si="105"/>
        <v>XH</v>
      </c>
      <c r="AM797" s="119">
        <v>192</v>
      </c>
      <c r="AN797" s="135">
        <f t="shared" si="106"/>
        <v>1</v>
      </c>
      <c r="AO797" s="135" t="str">
        <f t="shared" si="107"/>
        <v>115</v>
      </c>
      <c r="AP797" s="135" t="str">
        <f t="shared" si="108"/>
        <v>11</v>
      </c>
      <c r="AQ797" s="135" t="str">
        <f t="shared" si="109"/>
        <v>1</v>
      </c>
      <c r="AR797" s="136"/>
      <c r="AS797" s="137">
        <v>3</v>
      </c>
      <c r="AT797" s="161"/>
      <c r="AU797" s="137"/>
      <c r="AV797" s="6"/>
      <c r="AW797" s="6"/>
      <c r="AX797" s="6"/>
      <c r="AY797" s="6"/>
      <c r="AZ797" s="6"/>
      <c r="BA797" s="6"/>
      <c r="BB797" s="6"/>
      <c r="BC797" s="6"/>
      <c r="BD797" s="6"/>
      <c r="BE797" s="6"/>
      <c r="BF797" s="6"/>
      <c r="BG797" s="6"/>
      <c r="BH797" s="6"/>
      <c r="BI797" s="6"/>
      <c r="BJ797" s="6"/>
      <c r="BK797" s="6"/>
      <c r="BL797" s="6"/>
      <c r="BM797" s="6"/>
      <c r="BN797" s="6"/>
      <c r="BO797" s="6"/>
      <c r="BP797" s="6"/>
      <c r="BQ797" s="6"/>
      <c r="BR797" s="6"/>
      <c r="BS797" s="6"/>
      <c r="BT797" s="6"/>
      <c r="BU797" s="6"/>
      <c r="BV797" s="6"/>
      <c r="BW797" s="6"/>
      <c r="BX797" s="6"/>
    </row>
    <row r="798" spans="1:76" ht="24.95" customHeight="1" x14ac:dyDescent="0.25">
      <c r="A798" s="43">
        <v>22</v>
      </c>
      <c r="B798" s="43">
        <v>39</v>
      </c>
      <c r="C798" s="15" t="s">
        <v>1248</v>
      </c>
      <c r="D798" s="119">
        <f>IF(AND(AS798=AS797,AL798=AL797),IF(AL798="TN",IF(AS797=3,IF(D797&lt;'Phan phong'!$I$9,D797+1,1),IF(D797&lt;'Phan phong'!$I$10,D797+1,1)),IF(AS797=3,IF(D797&lt;'Phan phong'!$P$9,D797+1,1),IF(D797&lt;'Phan phong'!$P$10,D797+1,1))),1)</f>
        <v>1</v>
      </c>
      <c r="E798" s="138">
        <v>290796</v>
      </c>
      <c r="F798" s="192" t="s">
        <v>616</v>
      </c>
      <c r="G798" s="193" t="s">
        <v>383</v>
      </c>
      <c r="H798" s="194" t="s">
        <v>81</v>
      </c>
      <c r="I798" s="195"/>
      <c r="J798" s="195"/>
      <c r="K798" s="196"/>
      <c r="L798" s="196"/>
      <c r="M798" s="196"/>
      <c r="N798" s="196"/>
      <c r="O798" s="196"/>
      <c r="P798" s="196"/>
      <c r="Q798" s="195"/>
      <c r="R798" s="208"/>
      <c r="S798" s="195"/>
      <c r="T798" s="195"/>
      <c r="U798" s="196"/>
      <c r="V798" s="196"/>
      <c r="W798" s="196"/>
      <c r="X798" s="196"/>
      <c r="Y798" s="196"/>
      <c r="Z798" s="196"/>
      <c r="AA798" s="195"/>
      <c r="AB798" s="208"/>
      <c r="AC798" s="198">
        <f>SUM(I798,K798,M798,O798,Q798)</f>
        <v>0</v>
      </c>
      <c r="AD798" s="143" t="s">
        <v>10</v>
      </c>
      <c r="AE798" s="143" t="s">
        <v>165</v>
      </c>
      <c r="AF798" s="199"/>
      <c r="AG798" s="199"/>
      <c r="AH798" s="200"/>
      <c r="AI798" s="131">
        <f t="shared" si="110"/>
        <v>28</v>
      </c>
      <c r="AJ798" s="132" t="str">
        <f t="shared" si="111"/>
        <v>XH</v>
      </c>
      <c r="AK798" s="201"/>
      <c r="AL798" s="134" t="str">
        <f t="shared" si="105"/>
        <v>XH</v>
      </c>
      <c r="AM798" s="119">
        <v>31</v>
      </c>
      <c r="AN798" s="135">
        <f t="shared" si="106"/>
        <v>1</v>
      </c>
      <c r="AO798" s="135" t="str">
        <f t="shared" si="107"/>
        <v>111</v>
      </c>
      <c r="AP798" s="135" t="str">
        <f t="shared" si="108"/>
        <v>11</v>
      </c>
      <c r="AQ798" s="135" t="str">
        <f t="shared" si="109"/>
        <v>1</v>
      </c>
      <c r="AR798" s="136"/>
      <c r="AS798" s="137">
        <v>3</v>
      </c>
      <c r="AT798" s="161"/>
      <c r="AU798" s="137"/>
      <c r="AV798" s="6"/>
      <c r="AW798" s="6"/>
      <c r="AX798" s="6"/>
      <c r="AY798" s="6"/>
      <c r="AZ798" s="6"/>
      <c r="BA798" s="6"/>
      <c r="BB798" s="6"/>
      <c r="BC798" s="6"/>
      <c r="BD798" s="6"/>
      <c r="BE798" s="6"/>
      <c r="BF798" s="6"/>
      <c r="BG798" s="6"/>
      <c r="BH798" s="6"/>
      <c r="BI798" s="6"/>
      <c r="BJ798" s="6"/>
      <c r="BK798" s="6"/>
      <c r="BL798" s="6"/>
      <c r="BM798" s="6"/>
      <c r="BN798" s="6"/>
      <c r="BO798" s="6"/>
      <c r="BP798" s="6"/>
      <c r="BQ798" s="6"/>
      <c r="BR798" s="6"/>
      <c r="BS798" s="6"/>
      <c r="BT798" s="6"/>
      <c r="BU798" s="6"/>
      <c r="BV798" s="6"/>
      <c r="BW798" s="6"/>
      <c r="BX798" s="6"/>
    </row>
    <row r="799" spans="1:76" ht="24.95" customHeight="1" x14ac:dyDescent="0.25">
      <c r="A799" s="43">
        <v>20</v>
      </c>
      <c r="B799" s="43">
        <v>20</v>
      </c>
      <c r="C799" s="15" t="s">
        <v>1226</v>
      </c>
      <c r="D799" s="119">
        <f>IF(AND(AS799=AS798,AL799=AL798),IF(AL799="TN",IF(AS798=3,IF(D798&lt;'Phan phong'!$I$9,D798+1,1),IF(D798&lt;'Phan phong'!$I$10,D798+1,1)),IF(AS798=3,IF(D798&lt;'Phan phong'!$P$9,D798+1,1),IF(D798&lt;'Phan phong'!$P$10,D798+1,1))),1)</f>
        <v>2</v>
      </c>
      <c r="E799" s="120">
        <v>290797</v>
      </c>
      <c r="F799" s="192" t="s">
        <v>447</v>
      </c>
      <c r="G799" s="193" t="s">
        <v>383</v>
      </c>
      <c r="H799" s="194" t="s">
        <v>838</v>
      </c>
      <c r="I799" s="195"/>
      <c r="J799" s="195"/>
      <c r="K799" s="196"/>
      <c r="L799" s="196"/>
      <c r="M799" s="196"/>
      <c r="N799" s="196"/>
      <c r="O799" s="196"/>
      <c r="P799" s="196"/>
      <c r="Q799" s="195"/>
      <c r="R799" s="208"/>
      <c r="S799" s="195"/>
      <c r="T799" s="195"/>
      <c r="U799" s="196"/>
      <c r="V799" s="196"/>
      <c r="W799" s="196"/>
      <c r="X799" s="196"/>
      <c r="Y799" s="196"/>
      <c r="Z799" s="196"/>
      <c r="AA799" s="195"/>
      <c r="AB799" s="208"/>
      <c r="AC799" s="198">
        <f>SUM(I799,K799,M799,O799,Q799)</f>
        <v>0</v>
      </c>
      <c r="AD799" s="143" t="s">
        <v>1281</v>
      </c>
      <c r="AE799" s="143" t="s">
        <v>167</v>
      </c>
      <c r="AF799" s="199"/>
      <c r="AG799" s="199"/>
      <c r="AH799" s="211"/>
      <c r="AI799" s="131">
        <f t="shared" si="110"/>
        <v>28</v>
      </c>
      <c r="AJ799" s="132" t="str">
        <f t="shared" si="111"/>
        <v>XH</v>
      </c>
      <c r="AK799" s="201"/>
      <c r="AL799" s="134" t="str">
        <f t="shared" si="105"/>
        <v>XH</v>
      </c>
      <c r="AM799" s="119">
        <v>369</v>
      </c>
      <c r="AN799" s="135">
        <f t="shared" si="106"/>
        <v>1</v>
      </c>
      <c r="AO799" s="135" t="str">
        <f t="shared" si="107"/>
        <v>119</v>
      </c>
      <c r="AP799" s="135" t="str">
        <f t="shared" si="108"/>
        <v>11</v>
      </c>
      <c r="AQ799" s="135" t="str">
        <f t="shared" si="109"/>
        <v>1</v>
      </c>
      <c r="AR799" s="136"/>
      <c r="AS799" s="137">
        <v>3</v>
      </c>
      <c r="AT799" s="161"/>
      <c r="AU799" s="137"/>
      <c r="AV799" s="6"/>
      <c r="AW799" s="6"/>
      <c r="AX799" s="6"/>
      <c r="AY799" s="6"/>
      <c r="AZ799" s="6"/>
      <c r="BA799" s="6"/>
      <c r="BB799" s="6"/>
      <c r="BC799" s="6"/>
      <c r="BD799" s="6"/>
      <c r="BE799" s="6"/>
      <c r="BF799" s="6"/>
      <c r="BG799" s="6"/>
      <c r="BH799" s="6"/>
      <c r="BI799" s="6"/>
      <c r="BJ799" s="6"/>
      <c r="BK799" s="6"/>
      <c r="BL799" s="6"/>
      <c r="BM799" s="6"/>
      <c r="BN799" s="6"/>
      <c r="BO799" s="6"/>
      <c r="BP799" s="6"/>
      <c r="BQ799" s="6"/>
      <c r="BR799" s="6"/>
      <c r="BS799" s="6"/>
      <c r="BT799" s="6"/>
      <c r="BU799" s="6"/>
      <c r="BV799" s="6"/>
      <c r="BW799" s="6"/>
      <c r="BX799" s="6"/>
    </row>
    <row r="800" spans="1:76" ht="24.95" customHeight="1" x14ac:dyDescent="0.25">
      <c r="A800" s="44">
        <v>12</v>
      </c>
      <c r="B800" s="44">
        <v>11</v>
      </c>
      <c r="C800" s="50" t="s">
        <v>1778</v>
      </c>
      <c r="D800" s="119">
        <f>IF(AND(AS800=AS799,AL800=AL799),IF(AL800="TN",IF(AS799=3,IF(D799&lt;'Phan phong'!$I$9,D799+1,1),IF(D799&lt;'Phan phong'!$I$10,D799+1,1)),IF(AS799=3,IF(D799&lt;'Phan phong'!$P$9,D799+1,1),IF(D799&lt;'Phan phong'!$P$10,D799+1,1))),1)</f>
        <v>3</v>
      </c>
      <c r="E800" s="138">
        <v>290798</v>
      </c>
      <c r="F800" s="192" t="s">
        <v>392</v>
      </c>
      <c r="G800" s="206" t="s">
        <v>383</v>
      </c>
      <c r="H800" s="202">
        <v>37004</v>
      </c>
      <c r="I800" s="196"/>
      <c r="J800" s="196"/>
      <c r="K800" s="196"/>
      <c r="L800" s="196"/>
      <c r="M800" s="196"/>
      <c r="N800" s="196"/>
      <c r="O800" s="196"/>
      <c r="P800" s="196"/>
      <c r="Q800" s="203"/>
      <c r="R800" s="197"/>
      <c r="S800" s="196"/>
      <c r="T800" s="196"/>
      <c r="U800" s="196"/>
      <c r="V800" s="196"/>
      <c r="W800" s="196"/>
      <c r="X800" s="196"/>
      <c r="Y800" s="196"/>
      <c r="Z800" s="196"/>
      <c r="AA800" s="203"/>
      <c r="AB800" s="197"/>
      <c r="AC800" s="198">
        <f>SUM(I800,K800,M800,O800)</f>
        <v>0</v>
      </c>
      <c r="AD800" s="128" t="s">
        <v>5</v>
      </c>
      <c r="AE800" s="128" t="s">
        <v>272</v>
      </c>
      <c r="AF800" s="199"/>
      <c r="AG800" s="199"/>
      <c r="AH800" s="207"/>
      <c r="AI800" s="131">
        <f t="shared" si="110"/>
        <v>28</v>
      </c>
      <c r="AJ800" s="132" t="str">
        <f t="shared" si="111"/>
        <v>XH</v>
      </c>
      <c r="AK800" s="201"/>
      <c r="AL800" s="134" t="str">
        <f t="shared" si="105"/>
        <v>XH</v>
      </c>
      <c r="AM800" s="119">
        <v>928</v>
      </c>
      <c r="AN800" s="135">
        <f t="shared" si="106"/>
        <v>0</v>
      </c>
      <c r="AO800" s="135" t="str">
        <f t="shared" si="107"/>
        <v>105</v>
      </c>
      <c r="AP800" s="135" t="str">
        <f t="shared" si="108"/>
        <v>10</v>
      </c>
      <c r="AQ800" s="135" t="str">
        <f t="shared" si="109"/>
        <v>0</v>
      </c>
      <c r="AR800" s="136"/>
      <c r="AS800" s="137">
        <v>3</v>
      </c>
      <c r="AT800" s="162"/>
      <c r="AU800" s="161"/>
    </row>
    <row r="801" spans="1:76" ht="24.95" customHeight="1" x14ac:dyDescent="0.25">
      <c r="A801" s="43">
        <v>22</v>
      </c>
      <c r="B801" s="43">
        <v>4</v>
      </c>
      <c r="C801" s="15" t="s">
        <v>1198</v>
      </c>
      <c r="D801" s="119">
        <f>IF(AND(AS801=AS800,AL801=AL800),IF(AL801="TN",IF(AS800=3,IF(D800&lt;'Phan phong'!$I$9,D800+1,1),IF(D800&lt;'Phan phong'!$I$10,D800+1,1)),IF(AS800=3,IF(D800&lt;'Phan phong'!$P$9,D800+1,1),IF(D800&lt;'Phan phong'!$P$10,D800+1,1))),1)</f>
        <v>4</v>
      </c>
      <c r="E801" s="120">
        <v>290799</v>
      </c>
      <c r="F801" s="192" t="s">
        <v>616</v>
      </c>
      <c r="G801" s="193" t="s">
        <v>325</v>
      </c>
      <c r="H801" s="194" t="s">
        <v>876</v>
      </c>
      <c r="I801" s="195"/>
      <c r="J801" s="195"/>
      <c r="K801" s="196"/>
      <c r="L801" s="196"/>
      <c r="M801" s="196"/>
      <c r="N801" s="196"/>
      <c r="O801" s="196"/>
      <c r="P801" s="196"/>
      <c r="Q801" s="195"/>
      <c r="R801" s="214"/>
      <c r="S801" s="195"/>
      <c r="T801" s="195"/>
      <c r="U801" s="196"/>
      <c r="V801" s="196"/>
      <c r="W801" s="196"/>
      <c r="X801" s="196"/>
      <c r="Y801" s="196"/>
      <c r="Z801" s="196"/>
      <c r="AA801" s="195"/>
      <c r="AB801" s="214"/>
      <c r="AC801" s="198">
        <f>SUM(I801,K801,M801,O801,Q801)</f>
        <v>0</v>
      </c>
      <c r="AD801" s="143" t="s">
        <v>12</v>
      </c>
      <c r="AE801" s="143" t="s">
        <v>165</v>
      </c>
      <c r="AF801" s="199"/>
      <c r="AG801" s="199"/>
      <c r="AH801" s="200"/>
      <c r="AI801" s="131">
        <f t="shared" si="110"/>
        <v>28</v>
      </c>
      <c r="AJ801" s="132" t="str">
        <f t="shared" si="111"/>
        <v>XH</v>
      </c>
      <c r="AK801" s="201"/>
      <c r="AL801" s="134" t="str">
        <f t="shared" si="105"/>
        <v>XH</v>
      </c>
      <c r="AM801" s="119">
        <v>194</v>
      </c>
      <c r="AN801" s="135">
        <f t="shared" si="106"/>
        <v>1</v>
      </c>
      <c r="AO801" s="135" t="str">
        <f t="shared" si="107"/>
        <v>115</v>
      </c>
      <c r="AP801" s="135" t="str">
        <f t="shared" si="108"/>
        <v>11</v>
      </c>
      <c r="AQ801" s="135" t="str">
        <f t="shared" si="109"/>
        <v>1</v>
      </c>
      <c r="AR801" s="179"/>
      <c r="AS801" s="137">
        <v>3</v>
      </c>
      <c r="AT801" s="149"/>
      <c r="AU801" s="149"/>
      <c r="AV801" s="21"/>
      <c r="AW801" s="21"/>
      <c r="AX801" s="21"/>
      <c r="AY801" s="21"/>
      <c r="AZ801" s="21"/>
      <c r="BA801" s="21"/>
      <c r="BB801" s="21"/>
      <c r="BC801" s="21"/>
      <c r="BD801" s="21"/>
      <c r="BE801" s="21"/>
      <c r="BF801" s="21"/>
      <c r="BG801" s="21"/>
      <c r="BH801" s="21"/>
      <c r="BI801" s="21"/>
      <c r="BJ801" s="21"/>
      <c r="BK801" s="21"/>
      <c r="BL801" s="21"/>
      <c r="BM801" s="21"/>
      <c r="BN801" s="21"/>
      <c r="BO801" s="21"/>
      <c r="BP801" s="21"/>
      <c r="BQ801" s="21"/>
      <c r="BR801" s="21"/>
      <c r="BS801" s="21"/>
      <c r="BT801" s="21"/>
      <c r="BU801" s="21"/>
      <c r="BV801" s="21"/>
      <c r="BW801" s="21"/>
      <c r="BX801" s="21"/>
    </row>
    <row r="802" spans="1:76" ht="24.95" customHeight="1" x14ac:dyDescent="0.25">
      <c r="A802" s="43">
        <v>8</v>
      </c>
      <c r="B802" s="44">
        <v>30</v>
      </c>
      <c r="C802" s="50" t="s">
        <v>1738</v>
      </c>
      <c r="D802" s="119">
        <f>IF(AND(AS802=AS801,AL802=AL801),IF(AL802="TN",IF(AS801=3,IF(D801&lt;'Phan phong'!$I$9,D801+1,1),IF(D801&lt;'Phan phong'!$I$10,D801+1,1)),IF(AS801=3,IF(D801&lt;'Phan phong'!$P$9,D801+1,1),IF(D801&lt;'Phan phong'!$P$10,D801+1,1))),1)</f>
        <v>5</v>
      </c>
      <c r="E802" s="138">
        <v>290800</v>
      </c>
      <c r="F802" s="192" t="s">
        <v>384</v>
      </c>
      <c r="G802" s="206" t="s">
        <v>325</v>
      </c>
      <c r="H802" s="202">
        <v>37068</v>
      </c>
      <c r="I802" s="196"/>
      <c r="J802" s="196"/>
      <c r="K802" s="196"/>
      <c r="L802" s="196"/>
      <c r="M802" s="196"/>
      <c r="N802" s="196"/>
      <c r="O802" s="196"/>
      <c r="P802" s="196"/>
      <c r="Q802" s="203"/>
      <c r="R802" s="197"/>
      <c r="S802" s="196"/>
      <c r="T802" s="196"/>
      <c r="U802" s="196"/>
      <c r="V802" s="196"/>
      <c r="W802" s="196"/>
      <c r="X802" s="196"/>
      <c r="Y802" s="196"/>
      <c r="Z802" s="196"/>
      <c r="AA802" s="203"/>
      <c r="AB802" s="197"/>
      <c r="AC802" s="198">
        <f>SUM(I802,K802,M802,O802,Q802)</f>
        <v>0</v>
      </c>
      <c r="AD802" s="128" t="s">
        <v>6</v>
      </c>
      <c r="AE802" s="128" t="s">
        <v>272</v>
      </c>
      <c r="AF802" s="204"/>
      <c r="AG802" s="204"/>
      <c r="AH802" s="210"/>
      <c r="AI802" s="131">
        <f t="shared" si="110"/>
        <v>28</v>
      </c>
      <c r="AJ802" s="132" t="str">
        <f t="shared" si="111"/>
        <v>XH</v>
      </c>
      <c r="AK802" s="201"/>
      <c r="AL802" s="134" t="str">
        <f t="shared" si="105"/>
        <v>XH</v>
      </c>
      <c r="AM802" s="119">
        <v>888</v>
      </c>
      <c r="AN802" s="135">
        <f t="shared" si="106"/>
        <v>0</v>
      </c>
      <c r="AO802" s="135" t="str">
        <f t="shared" si="107"/>
        <v>104</v>
      </c>
      <c r="AP802" s="135" t="str">
        <f t="shared" si="108"/>
        <v>10</v>
      </c>
      <c r="AQ802" s="135" t="str">
        <f t="shared" si="109"/>
        <v>0</v>
      </c>
      <c r="AR802" s="136"/>
      <c r="AS802" s="137">
        <v>3</v>
      </c>
      <c r="AT802" s="137"/>
      <c r="AU802" s="161"/>
    </row>
    <row r="803" spans="1:76" ht="24.95" customHeight="1" x14ac:dyDescent="0.25">
      <c r="A803" s="43">
        <v>17</v>
      </c>
      <c r="B803" s="44">
        <v>41</v>
      </c>
      <c r="C803" s="50" t="s">
        <v>1764</v>
      </c>
      <c r="D803" s="119">
        <f>IF(AND(AS803=AS802,AL803=AL802),IF(AL803="TN",IF(AS802=3,IF(D802&lt;'Phan phong'!$I$9,D802+1,1),IF(D802&lt;'Phan phong'!$I$10,D802+1,1)),IF(AS802=3,IF(D802&lt;'Phan phong'!$P$9,D802+1,1),IF(D802&lt;'Phan phong'!$P$10,D802+1,1))),1)</f>
        <v>6</v>
      </c>
      <c r="E803" s="120">
        <v>290801</v>
      </c>
      <c r="F803" s="192" t="s">
        <v>495</v>
      </c>
      <c r="G803" s="206" t="s">
        <v>325</v>
      </c>
      <c r="H803" s="202">
        <v>37129</v>
      </c>
      <c r="I803" s="196"/>
      <c r="J803" s="196"/>
      <c r="K803" s="196"/>
      <c r="L803" s="196"/>
      <c r="M803" s="196"/>
      <c r="N803" s="196"/>
      <c r="O803" s="196"/>
      <c r="P803" s="196"/>
      <c r="Q803" s="203"/>
      <c r="R803" s="197"/>
      <c r="S803" s="196"/>
      <c r="T803" s="196"/>
      <c r="U803" s="196"/>
      <c r="V803" s="196"/>
      <c r="W803" s="196"/>
      <c r="X803" s="196"/>
      <c r="Y803" s="196"/>
      <c r="Z803" s="196"/>
      <c r="AA803" s="203"/>
      <c r="AB803" s="197"/>
      <c r="AC803" s="198">
        <f>SUM(I803,K803,M803,O803)</f>
        <v>0</v>
      </c>
      <c r="AD803" s="128" t="s">
        <v>5</v>
      </c>
      <c r="AE803" s="128" t="s">
        <v>272</v>
      </c>
      <c r="AF803" s="199"/>
      <c r="AG803" s="199"/>
      <c r="AH803" s="207"/>
      <c r="AI803" s="131">
        <f t="shared" si="110"/>
        <v>28</v>
      </c>
      <c r="AJ803" s="132" t="str">
        <f t="shared" si="111"/>
        <v>XH</v>
      </c>
      <c r="AK803" s="201"/>
      <c r="AL803" s="134" t="str">
        <f t="shared" si="105"/>
        <v>XH</v>
      </c>
      <c r="AM803" s="119">
        <v>914</v>
      </c>
      <c r="AN803" s="135">
        <f t="shared" si="106"/>
        <v>0</v>
      </c>
      <c r="AO803" s="135" t="str">
        <f t="shared" si="107"/>
        <v>105</v>
      </c>
      <c r="AP803" s="135" t="str">
        <f t="shared" si="108"/>
        <v>10</v>
      </c>
      <c r="AQ803" s="135" t="str">
        <f t="shared" si="109"/>
        <v>0</v>
      </c>
      <c r="AR803" s="136"/>
      <c r="AS803" s="137">
        <v>3</v>
      </c>
      <c r="AT803" s="137"/>
      <c r="AU803" s="161"/>
    </row>
    <row r="804" spans="1:76" ht="24.95" customHeight="1" x14ac:dyDescent="0.25">
      <c r="A804" s="43">
        <v>18</v>
      </c>
      <c r="B804" s="44">
        <v>7</v>
      </c>
      <c r="C804" s="50" t="s">
        <v>1851</v>
      </c>
      <c r="D804" s="119">
        <f>IF(AND(AS804=AS803,AL804=AL803),IF(AL804="TN",IF(AS803=3,IF(D803&lt;'Phan phong'!$I$9,D803+1,1),IF(D803&lt;'Phan phong'!$I$10,D803+1,1)),IF(AS803=3,IF(D803&lt;'Phan phong'!$P$9,D803+1,1),IF(D803&lt;'Phan phong'!$P$10,D803+1,1))),1)</f>
        <v>7</v>
      </c>
      <c r="E804" s="138">
        <v>290802</v>
      </c>
      <c r="F804" s="192" t="s">
        <v>2067</v>
      </c>
      <c r="G804" s="206" t="s">
        <v>325</v>
      </c>
      <c r="H804" s="202">
        <v>36923</v>
      </c>
      <c r="I804" s="196"/>
      <c r="J804" s="196"/>
      <c r="K804" s="196"/>
      <c r="L804" s="196"/>
      <c r="M804" s="196"/>
      <c r="N804" s="196"/>
      <c r="O804" s="196"/>
      <c r="P804" s="196"/>
      <c r="Q804" s="203"/>
      <c r="R804" s="197"/>
      <c r="S804" s="196"/>
      <c r="T804" s="196"/>
      <c r="U804" s="196"/>
      <c r="V804" s="196"/>
      <c r="W804" s="196"/>
      <c r="X804" s="196"/>
      <c r="Y804" s="196"/>
      <c r="Z804" s="196"/>
      <c r="AA804" s="203"/>
      <c r="AB804" s="197"/>
      <c r="AC804" s="198">
        <f>SUM(I804,K804,M804,O804)</f>
        <v>0</v>
      </c>
      <c r="AD804" s="128" t="s">
        <v>8</v>
      </c>
      <c r="AE804" s="128" t="s">
        <v>272</v>
      </c>
      <c r="AF804" s="199"/>
      <c r="AG804" s="199"/>
      <c r="AH804" s="207"/>
      <c r="AI804" s="131">
        <f t="shared" si="110"/>
        <v>28</v>
      </c>
      <c r="AJ804" s="132" t="str">
        <f t="shared" si="111"/>
        <v>XH</v>
      </c>
      <c r="AK804" s="201"/>
      <c r="AL804" s="134" t="str">
        <f t="shared" si="105"/>
        <v>XH</v>
      </c>
      <c r="AM804" s="119">
        <v>1005</v>
      </c>
      <c r="AN804" s="135">
        <f t="shared" si="106"/>
        <v>0</v>
      </c>
      <c r="AO804" s="135" t="str">
        <f t="shared" si="107"/>
        <v>107</v>
      </c>
      <c r="AP804" s="135" t="str">
        <f t="shared" si="108"/>
        <v>10</v>
      </c>
      <c r="AQ804" s="135" t="str">
        <f t="shared" si="109"/>
        <v>0</v>
      </c>
      <c r="AR804" s="136"/>
      <c r="AS804" s="137">
        <v>3</v>
      </c>
      <c r="AT804" s="145"/>
      <c r="AU804" s="161"/>
    </row>
    <row r="805" spans="1:76" ht="24.95" customHeight="1" x14ac:dyDescent="0.25">
      <c r="A805" s="43">
        <v>39</v>
      </c>
      <c r="B805" s="43">
        <v>32</v>
      </c>
      <c r="C805" s="15" t="s">
        <v>1165</v>
      </c>
      <c r="D805" s="119">
        <f>IF(AND(AS805=AS804,AL805=AL804),IF(AL805="TN",IF(AS804=3,IF(D804&lt;'Phan phong'!$I$9,D804+1,1),IF(D804&lt;'Phan phong'!$I$10,D804+1,1)),IF(AS804=3,IF(D804&lt;'Phan phong'!$P$9,D804+1,1),IF(D804&lt;'Phan phong'!$P$10,D804+1,1))),1)</f>
        <v>8</v>
      </c>
      <c r="E805" s="120">
        <v>290803</v>
      </c>
      <c r="F805" s="192" t="s">
        <v>471</v>
      </c>
      <c r="G805" s="193" t="s">
        <v>595</v>
      </c>
      <c r="H805" s="194" t="s">
        <v>859</v>
      </c>
      <c r="I805" s="195"/>
      <c r="J805" s="195"/>
      <c r="K805" s="196"/>
      <c r="L805" s="196"/>
      <c r="M805" s="196"/>
      <c r="N805" s="196"/>
      <c r="O805" s="196"/>
      <c r="P805" s="196"/>
      <c r="Q805" s="195"/>
      <c r="R805" s="208"/>
      <c r="S805" s="195"/>
      <c r="T805" s="195"/>
      <c r="U805" s="196"/>
      <c r="V805" s="196"/>
      <c r="W805" s="196"/>
      <c r="X805" s="196"/>
      <c r="Y805" s="196"/>
      <c r="Z805" s="196"/>
      <c r="AA805" s="195"/>
      <c r="AB805" s="208"/>
      <c r="AC805" s="198">
        <f>SUM(I805,K805,M805,O805,Q805)</f>
        <v>0</v>
      </c>
      <c r="AD805" s="143" t="s">
        <v>12</v>
      </c>
      <c r="AE805" s="143" t="s">
        <v>165</v>
      </c>
      <c r="AF805" s="199"/>
      <c r="AG805" s="199"/>
      <c r="AH805" s="200"/>
      <c r="AI805" s="131">
        <f t="shared" si="110"/>
        <v>28</v>
      </c>
      <c r="AJ805" s="132" t="str">
        <f t="shared" si="111"/>
        <v>XH</v>
      </c>
      <c r="AK805" s="209"/>
      <c r="AL805" s="134" t="str">
        <f t="shared" si="105"/>
        <v>XH</v>
      </c>
      <c r="AM805" s="119">
        <v>195</v>
      </c>
      <c r="AN805" s="135">
        <f t="shared" si="106"/>
        <v>1</v>
      </c>
      <c r="AO805" s="135" t="str">
        <f t="shared" si="107"/>
        <v>115</v>
      </c>
      <c r="AP805" s="135" t="str">
        <f t="shared" si="108"/>
        <v>11</v>
      </c>
      <c r="AQ805" s="135" t="str">
        <f t="shared" si="109"/>
        <v>1</v>
      </c>
      <c r="AR805" s="155"/>
      <c r="AS805" s="137">
        <v>3</v>
      </c>
      <c r="AT805" s="156"/>
      <c r="AU805" s="145"/>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row>
    <row r="806" spans="1:76" s="45" customFormat="1" ht="24.95" customHeight="1" x14ac:dyDescent="0.25">
      <c r="A806" s="43">
        <v>23</v>
      </c>
      <c r="B806" s="43">
        <v>3</v>
      </c>
      <c r="C806" s="15" t="s">
        <v>1271</v>
      </c>
      <c r="D806" s="119">
        <f>IF(AND(AS806=AS805,AL806=AL805),IF(AL806="TN",IF(AS805=3,IF(D805&lt;'Phan phong'!$I$9,D805+1,1),IF(D805&lt;'Phan phong'!$I$10,D805+1,1)),IF(AS805=3,IF(D805&lt;'Phan phong'!$P$9,D805+1,1),IF(D805&lt;'Phan phong'!$P$10,D805+1,1))),1)</f>
        <v>9</v>
      </c>
      <c r="E806" s="138">
        <v>290804</v>
      </c>
      <c r="F806" s="223" t="s">
        <v>661</v>
      </c>
      <c r="G806" s="224" t="s">
        <v>400</v>
      </c>
      <c r="H806" s="194" t="s">
        <v>903</v>
      </c>
      <c r="I806" s="195"/>
      <c r="J806" s="195"/>
      <c r="K806" s="196"/>
      <c r="L806" s="196"/>
      <c r="M806" s="196"/>
      <c r="N806" s="196"/>
      <c r="O806" s="196"/>
      <c r="P806" s="196"/>
      <c r="Q806" s="195"/>
      <c r="R806" s="197"/>
      <c r="S806" s="195"/>
      <c r="T806" s="195"/>
      <c r="U806" s="196"/>
      <c r="V806" s="196"/>
      <c r="W806" s="196"/>
      <c r="X806" s="196"/>
      <c r="Y806" s="196"/>
      <c r="Z806" s="196"/>
      <c r="AA806" s="195"/>
      <c r="AB806" s="197"/>
      <c r="AC806" s="198">
        <f>SUM(I806,K806,M806,O806,Q806)</f>
        <v>0</v>
      </c>
      <c r="AD806" s="143" t="s">
        <v>12</v>
      </c>
      <c r="AE806" s="143" t="s">
        <v>168</v>
      </c>
      <c r="AF806" s="199"/>
      <c r="AG806" s="199"/>
      <c r="AH806" s="211"/>
      <c r="AI806" s="131">
        <f t="shared" si="110"/>
        <v>28</v>
      </c>
      <c r="AJ806" s="132" t="str">
        <f t="shared" si="111"/>
        <v>XH</v>
      </c>
      <c r="AK806" s="201"/>
      <c r="AL806" s="134" t="str">
        <f t="shared" si="105"/>
        <v>XH</v>
      </c>
      <c r="AM806" s="119">
        <v>196</v>
      </c>
      <c r="AN806" s="135">
        <f t="shared" si="106"/>
        <v>1</v>
      </c>
      <c r="AO806" s="135" t="str">
        <f t="shared" si="107"/>
        <v>115</v>
      </c>
      <c r="AP806" s="135" t="str">
        <f t="shared" si="108"/>
        <v>11</v>
      </c>
      <c r="AQ806" s="135" t="str">
        <f t="shared" si="109"/>
        <v>1</v>
      </c>
      <c r="AR806" s="136"/>
      <c r="AS806" s="137">
        <v>3</v>
      </c>
      <c r="AT806" s="137"/>
      <c r="AU806" s="161"/>
      <c r="AV806" s="18"/>
      <c r="AW806" s="18"/>
      <c r="AX806" s="18"/>
      <c r="AY806" s="18"/>
      <c r="AZ806" s="18"/>
      <c r="BA806" s="18"/>
      <c r="BB806" s="18"/>
      <c r="BC806" s="18"/>
      <c r="BD806" s="18"/>
      <c r="BE806" s="18"/>
      <c r="BF806" s="18"/>
      <c r="BG806" s="18"/>
      <c r="BH806" s="18"/>
      <c r="BI806" s="18"/>
      <c r="BJ806" s="18"/>
      <c r="BK806" s="18"/>
      <c r="BL806" s="18"/>
      <c r="BM806" s="18"/>
      <c r="BN806" s="18"/>
      <c r="BO806" s="18"/>
      <c r="BP806" s="18"/>
      <c r="BQ806" s="18"/>
      <c r="BR806" s="18"/>
      <c r="BS806" s="18"/>
      <c r="BT806" s="18"/>
      <c r="BU806" s="18"/>
      <c r="BV806" s="18"/>
      <c r="BW806" s="18"/>
      <c r="BX806" s="18"/>
    </row>
    <row r="807" spans="1:76" ht="24.95" customHeight="1" x14ac:dyDescent="0.25">
      <c r="A807" s="43">
        <v>24</v>
      </c>
      <c r="B807" s="43">
        <v>25</v>
      </c>
      <c r="C807" s="15" t="s">
        <v>1213</v>
      </c>
      <c r="D807" s="119">
        <f>IF(AND(AS807=AS806,AL807=AL806),IF(AL807="TN",IF(AS806=3,IF(D806&lt;'Phan phong'!$I$9,D806+1,1),IF(D806&lt;'Phan phong'!$I$10,D806+1,1)),IF(AS806=3,IF(D806&lt;'Phan phong'!$P$9,D806+1,1),IF(D806&lt;'Phan phong'!$P$10,D806+1,1))),1)</f>
        <v>10</v>
      </c>
      <c r="E807" s="120">
        <v>290805</v>
      </c>
      <c r="F807" s="121" t="s">
        <v>380</v>
      </c>
      <c r="G807" s="150" t="s">
        <v>400</v>
      </c>
      <c r="H807" s="163" t="s">
        <v>763</v>
      </c>
      <c r="I807" s="142"/>
      <c r="J807" s="142"/>
      <c r="K807" s="124"/>
      <c r="L807" s="124"/>
      <c r="M807" s="124"/>
      <c r="N807" s="124"/>
      <c r="O807" s="124"/>
      <c r="P807" s="124"/>
      <c r="Q807" s="142"/>
      <c r="R807" s="152"/>
      <c r="S807" s="142"/>
      <c r="T807" s="142"/>
      <c r="U807" s="124"/>
      <c r="V807" s="124"/>
      <c r="W807" s="124"/>
      <c r="X807" s="124"/>
      <c r="Y807" s="124"/>
      <c r="Z807" s="124"/>
      <c r="AA807" s="142"/>
      <c r="AB807" s="152"/>
      <c r="AC807" s="127">
        <f>SUM(I807,K807,M807,O807,Q807)</f>
        <v>0</v>
      </c>
      <c r="AD807" s="143" t="s">
        <v>10</v>
      </c>
      <c r="AE807" s="143" t="s">
        <v>165</v>
      </c>
      <c r="AF807" s="129"/>
      <c r="AG807" s="129"/>
      <c r="AH807" s="164"/>
      <c r="AI807" s="131">
        <f t="shared" si="110"/>
        <v>28</v>
      </c>
      <c r="AJ807" s="132" t="str">
        <f t="shared" si="111"/>
        <v>XH</v>
      </c>
      <c r="AK807" s="133"/>
      <c r="AL807" s="134" t="str">
        <f t="shared" si="105"/>
        <v>XH</v>
      </c>
      <c r="AM807" s="119">
        <v>33</v>
      </c>
      <c r="AN807" s="135">
        <f t="shared" si="106"/>
        <v>1</v>
      </c>
      <c r="AO807" s="135" t="str">
        <f t="shared" si="107"/>
        <v>111</v>
      </c>
      <c r="AP807" s="135" t="str">
        <f t="shared" si="108"/>
        <v>11</v>
      </c>
      <c r="AQ807" s="135" t="str">
        <f t="shared" si="109"/>
        <v>1</v>
      </c>
      <c r="AR807" s="136"/>
      <c r="AS807" s="137">
        <v>3</v>
      </c>
      <c r="AT807" s="161"/>
      <c r="AU807" s="161"/>
    </row>
    <row r="808" spans="1:76" ht="24.95" customHeight="1" x14ac:dyDescent="0.25">
      <c r="A808" s="44">
        <v>38</v>
      </c>
      <c r="B808" s="44">
        <v>25</v>
      </c>
      <c r="C808" s="50" t="s">
        <v>1929</v>
      </c>
      <c r="D808" s="119">
        <f>IF(AND(AS808=AS807,AL808=AL807),IF(AL808="TN",IF(AS807=3,IF(D807&lt;'Phan phong'!$I$9,D807+1,1),IF(D807&lt;'Phan phong'!$I$10,D807+1,1)),IF(AS807=3,IF(D807&lt;'Phan phong'!$P$9,D807+1,1),IF(D807&lt;'Phan phong'!$P$10,D807+1,1))),1)</f>
        <v>11</v>
      </c>
      <c r="E808" s="138">
        <v>290806</v>
      </c>
      <c r="F808" s="121" t="s">
        <v>2094</v>
      </c>
      <c r="G808" s="122" t="s">
        <v>402</v>
      </c>
      <c r="H808" s="123">
        <v>37196</v>
      </c>
      <c r="I808" s="124"/>
      <c r="J808" s="124"/>
      <c r="K808" s="124"/>
      <c r="L808" s="124"/>
      <c r="M808" s="124"/>
      <c r="N808" s="124"/>
      <c r="O808" s="124"/>
      <c r="P808" s="124"/>
      <c r="Q808" s="125"/>
      <c r="R808" s="126"/>
      <c r="S808" s="124"/>
      <c r="T808" s="124"/>
      <c r="U808" s="124"/>
      <c r="V808" s="124"/>
      <c r="W808" s="124"/>
      <c r="X808" s="124"/>
      <c r="Y808" s="124"/>
      <c r="Z808" s="124"/>
      <c r="AA808" s="125"/>
      <c r="AB808" s="126"/>
      <c r="AC808" s="127">
        <f>SUM(I808,K808,M808,O808)</f>
        <v>0</v>
      </c>
      <c r="AD808" s="128" t="s">
        <v>164</v>
      </c>
      <c r="AE808" s="128" t="s">
        <v>163</v>
      </c>
      <c r="AF808" s="129"/>
      <c r="AG808" s="129"/>
      <c r="AH808" s="153" t="s">
        <v>1513</v>
      </c>
      <c r="AI808" s="131">
        <f t="shared" si="110"/>
        <v>28</v>
      </c>
      <c r="AJ808" s="132" t="str">
        <f t="shared" si="111"/>
        <v>TN</v>
      </c>
      <c r="AK808" s="133" t="s">
        <v>272</v>
      </c>
      <c r="AL808" s="134" t="str">
        <f t="shared" si="105"/>
        <v>XH</v>
      </c>
      <c r="AM808" s="119">
        <v>1087</v>
      </c>
      <c r="AN808" s="135">
        <f t="shared" si="106"/>
        <v>0</v>
      </c>
      <c r="AO808" s="135" t="str">
        <f t="shared" si="107"/>
        <v>109</v>
      </c>
      <c r="AP808" s="135" t="str">
        <f t="shared" si="108"/>
        <v>10</v>
      </c>
      <c r="AQ808" s="135" t="str">
        <f t="shared" si="109"/>
        <v>0</v>
      </c>
      <c r="AR808" s="136"/>
      <c r="AS808" s="137">
        <v>3</v>
      </c>
      <c r="AT808" s="137"/>
      <c r="AU808" s="161"/>
    </row>
    <row r="809" spans="1:76" ht="24.95" customHeight="1" x14ac:dyDescent="0.25">
      <c r="A809" s="43">
        <v>16</v>
      </c>
      <c r="B809" s="43">
        <v>16</v>
      </c>
      <c r="C809" s="15" t="s">
        <v>1204</v>
      </c>
      <c r="D809" s="119">
        <f>IF(AND(AS809=AS808,AL809=AL808),IF(AL809="TN",IF(AS808=3,IF(D808&lt;'Phan phong'!$I$9,D808+1,1),IF(D808&lt;'Phan phong'!$I$10,D808+1,1)),IF(AS808=3,IF(D808&lt;'Phan phong'!$P$9,D808+1,1),IF(D808&lt;'Phan phong'!$P$10,D808+1,1))),1)</f>
        <v>12</v>
      </c>
      <c r="E809" s="120">
        <v>290807</v>
      </c>
      <c r="F809" s="121" t="s">
        <v>621</v>
      </c>
      <c r="G809" s="150" t="s">
        <v>402</v>
      </c>
      <c r="H809" s="163" t="s">
        <v>842</v>
      </c>
      <c r="I809" s="142"/>
      <c r="J809" s="142"/>
      <c r="K809" s="124"/>
      <c r="L809" s="124"/>
      <c r="M809" s="124"/>
      <c r="N809" s="124"/>
      <c r="O809" s="124"/>
      <c r="P809" s="124"/>
      <c r="Q809" s="142"/>
      <c r="R809" s="152"/>
      <c r="S809" s="142"/>
      <c r="T809" s="142"/>
      <c r="U809" s="124"/>
      <c r="V809" s="124"/>
      <c r="W809" s="124"/>
      <c r="X809" s="124"/>
      <c r="Y809" s="124"/>
      <c r="Z809" s="124"/>
      <c r="AA809" s="142"/>
      <c r="AB809" s="152"/>
      <c r="AC809" s="127">
        <f>SUM(I809,K809,M809,O809,Q809)</f>
        <v>0</v>
      </c>
      <c r="AD809" s="143" t="s">
        <v>1281</v>
      </c>
      <c r="AE809" s="143" t="s">
        <v>167</v>
      </c>
      <c r="AF809" s="129"/>
      <c r="AG809" s="129"/>
      <c r="AH809" s="144"/>
      <c r="AI809" s="131">
        <f t="shared" si="110"/>
        <v>28</v>
      </c>
      <c r="AJ809" s="132" t="str">
        <f t="shared" ref="AJ809:AJ840" si="112">LEFT(RIGHT(AE809,3),2)</f>
        <v>XH</v>
      </c>
      <c r="AK809" s="133"/>
      <c r="AL809" s="134" t="str">
        <f t="shared" si="105"/>
        <v>XH</v>
      </c>
      <c r="AM809" s="119">
        <v>370</v>
      </c>
      <c r="AN809" s="135">
        <f t="shared" si="106"/>
        <v>1</v>
      </c>
      <c r="AO809" s="135" t="str">
        <f t="shared" si="107"/>
        <v>119</v>
      </c>
      <c r="AP809" s="135" t="str">
        <f t="shared" si="108"/>
        <v>11</v>
      </c>
      <c r="AQ809" s="135" t="str">
        <f t="shared" si="109"/>
        <v>1</v>
      </c>
      <c r="AR809" s="136"/>
      <c r="AS809" s="137">
        <v>3</v>
      </c>
      <c r="AT809" s="161"/>
      <c r="AU809" s="137"/>
      <c r="AV809" s="6"/>
      <c r="AW809" s="6"/>
      <c r="AX809" s="6"/>
      <c r="AY809" s="6"/>
      <c r="AZ809" s="6"/>
      <c r="BA809" s="6"/>
      <c r="BB809" s="6"/>
      <c r="BC809" s="6"/>
      <c r="BD809" s="6"/>
      <c r="BE809" s="6"/>
      <c r="BF809" s="6"/>
      <c r="BG809" s="6"/>
      <c r="BH809" s="6"/>
      <c r="BI809" s="6"/>
      <c r="BJ809" s="6"/>
      <c r="BK809" s="6"/>
      <c r="BL809" s="6"/>
      <c r="BM809" s="6"/>
      <c r="BN809" s="6"/>
      <c r="BO809" s="6"/>
      <c r="BP809" s="6"/>
      <c r="BQ809" s="6"/>
      <c r="BR809" s="6"/>
      <c r="BS809" s="6"/>
      <c r="BT809" s="6"/>
      <c r="BU809" s="6"/>
      <c r="BV809" s="6"/>
      <c r="BW809" s="6"/>
      <c r="BX809" s="6"/>
    </row>
    <row r="810" spans="1:76" ht="24.95" customHeight="1" x14ac:dyDescent="0.2">
      <c r="A810" s="43">
        <v>22</v>
      </c>
      <c r="B810" s="43">
        <v>11</v>
      </c>
      <c r="C810" s="15" t="s">
        <v>1206</v>
      </c>
      <c r="D810" s="119">
        <f>IF(AND(AS810=AS809,AL810=AL809),IF(AL810="TN",IF(AS809=3,IF(D809&lt;'Phan phong'!$I$9,D809+1,1),IF(D809&lt;'Phan phong'!$I$10,D809+1,1)),IF(AS809=3,IF(D809&lt;'Phan phong'!$P$9,D809+1,1),IF(D809&lt;'Phan phong'!$P$10,D809+1,1))),1)</f>
        <v>13</v>
      </c>
      <c r="E810" s="138">
        <v>290808</v>
      </c>
      <c r="F810" s="121" t="s">
        <v>342</v>
      </c>
      <c r="G810" s="150" t="s">
        <v>402</v>
      </c>
      <c r="H810" s="163" t="s">
        <v>880</v>
      </c>
      <c r="I810" s="142"/>
      <c r="J810" s="142"/>
      <c r="K810" s="124"/>
      <c r="L810" s="124"/>
      <c r="M810" s="124"/>
      <c r="N810" s="124"/>
      <c r="O810" s="124"/>
      <c r="P810" s="124"/>
      <c r="Q810" s="142"/>
      <c r="R810" s="126"/>
      <c r="S810" s="142"/>
      <c r="T810" s="142"/>
      <c r="U810" s="124"/>
      <c r="V810" s="124"/>
      <c r="W810" s="124"/>
      <c r="X810" s="124"/>
      <c r="Y810" s="124"/>
      <c r="Z810" s="124"/>
      <c r="AA810" s="142"/>
      <c r="AB810" s="126"/>
      <c r="AC810" s="127">
        <f>SUM(I810,K810,M810,O810,Q810)</f>
        <v>0</v>
      </c>
      <c r="AD810" s="143" t="s">
        <v>11</v>
      </c>
      <c r="AE810" s="143" t="s">
        <v>165</v>
      </c>
      <c r="AF810" s="129"/>
      <c r="AG810" s="129"/>
      <c r="AH810" s="144"/>
      <c r="AI810" s="131">
        <f t="shared" si="110"/>
        <v>28</v>
      </c>
      <c r="AJ810" s="132" t="str">
        <f t="shared" si="112"/>
        <v>XH</v>
      </c>
      <c r="AK810" s="133"/>
      <c r="AL810" s="134" t="str">
        <f t="shared" si="105"/>
        <v>XH</v>
      </c>
      <c r="AM810" s="119">
        <v>72</v>
      </c>
      <c r="AN810" s="135">
        <f t="shared" si="106"/>
        <v>1</v>
      </c>
      <c r="AO810" s="135" t="str">
        <f t="shared" si="107"/>
        <v>112</v>
      </c>
      <c r="AP810" s="135" t="str">
        <f t="shared" si="108"/>
        <v>11</v>
      </c>
      <c r="AQ810" s="135" t="str">
        <f t="shared" si="109"/>
        <v>1</v>
      </c>
      <c r="AR810" s="146"/>
      <c r="AS810" s="137">
        <v>3</v>
      </c>
      <c r="AT810" s="145"/>
      <c r="AU810" s="145"/>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row>
    <row r="811" spans="1:76" ht="24.95" customHeight="1" x14ac:dyDescent="0.25">
      <c r="A811" s="43">
        <v>31</v>
      </c>
      <c r="B811" s="44">
        <v>30</v>
      </c>
      <c r="C811" s="50" t="s">
        <v>1809</v>
      </c>
      <c r="D811" s="119">
        <f>IF(AND(AS811=AS810,AL811=AL810),IF(AL811="TN",IF(AS810=3,IF(D810&lt;'Phan phong'!$I$9,D810+1,1),IF(D810&lt;'Phan phong'!$I$10,D810+1,1)),IF(AS810=3,IF(D810&lt;'Phan phong'!$P$9,D810+1,1),IF(D810&lt;'Phan phong'!$P$10,D810+1,1))),1)</f>
        <v>14</v>
      </c>
      <c r="E811" s="120">
        <v>290809</v>
      </c>
      <c r="F811" s="121" t="s">
        <v>2048</v>
      </c>
      <c r="G811" s="122" t="s">
        <v>402</v>
      </c>
      <c r="H811" s="123">
        <v>36940</v>
      </c>
      <c r="I811" s="124"/>
      <c r="J811" s="124"/>
      <c r="K811" s="124"/>
      <c r="L811" s="124"/>
      <c r="M811" s="124"/>
      <c r="N811" s="124"/>
      <c r="O811" s="124"/>
      <c r="P811" s="124"/>
      <c r="Q811" s="125"/>
      <c r="R811" s="126"/>
      <c r="S811" s="124"/>
      <c r="T811" s="124"/>
      <c r="U811" s="124"/>
      <c r="V811" s="124"/>
      <c r="W811" s="124"/>
      <c r="X811" s="124"/>
      <c r="Y811" s="124"/>
      <c r="Z811" s="124"/>
      <c r="AA811" s="125"/>
      <c r="AB811" s="126"/>
      <c r="AC811" s="127">
        <f>SUM(I811,K811,M811,O811)</f>
        <v>0</v>
      </c>
      <c r="AD811" s="128" t="s">
        <v>7</v>
      </c>
      <c r="AE811" s="128" t="s">
        <v>272</v>
      </c>
      <c r="AF811" s="129"/>
      <c r="AG811" s="129"/>
      <c r="AH811" s="130"/>
      <c r="AI811" s="131">
        <f t="shared" si="110"/>
        <v>28</v>
      </c>
      <c r="AJ811" s="132" t="str">
        <f t="shared" si="112"/>
        <v>XH</v>
      </c>
      <c r="AK811" s="133"/>
      <c r="AL811" s="134" t="str">
        <f t="shared" si="105"/>
        <v>XH</v>
      </c>
      <c r="AM811" s="119">
        <v>960</v>
      </c>
      <c r="AN811" s="135">
        <f t="shared" si="106"/>
        <v>0</v>
      </c>
      <c r="AO811" s="135" t="str">
        <f t="shared" si="107"/>
        <v>106</v>
      </c>
      <c r="AP811" s="135" t="str">
        <f t="shared" si="108"/>
        <v>10</v>
      </c>
      <c r="AQ811" s="135" t="str">
        <f t="shared" si="109"/>
        <v>0</v>
      </c>
      <c r="AR811" s="180"/>
      <c r="AS811" s="137">
        <v>3</v>
      </c>
      <c r="AT811" s="137"/>
      <c r="AU811" s="161"/>
    </row>
    <row r="812" spans="1:76" ht="24.95" customHeight="1" x14ac:dyDescent="0.25">
      <c r="A812" s="43">
        <v>21</v>
      </c>
      <c r="B812" s="44">
        <v>4</v>
      </c>
      <c r="C812" s="50"/>
      <c r="D812" s="119">
        <f>IF(AND(AS812=AS811,AL812=AL811),IF(AL812="TN",IF(AS811=3,IF(D811&lt;'Phan phong'!$I$9,D811+1,1),IF(D811&lt;'Phan phong'!$I$10,D811+1,1)),IF(AS811=3,IF(D811&lt;'Phan phong'!$P$9,D811+1,1),IF(D811&lt;'Phan phong'!$P$10,D811+1,1))),1)</f>
        <v>15</v>
      </c>
      <c r="E812" s="138">
        <v>290810</v>
      </c>
      <c r="F812" s="121" t="s">
        <v>487</v>
      </c>
      <c r="G812" s="122" t="s">
        <v>402</v>
      </c>
      <c r="H812" s="123">
        <v>37211</v>
      </c>
      <c r="I812" s="124"/>
      <c r="J812" s="124"/>
      <c r="K812" s="124"/>
      <c r="L812" s="124"/>
      <c r="M812" s="124"/>
      <c r="N812" s="124"/>
      <c r="O812" s="124"/>
      <c r="P812" s="124"/>
      <c r="Q812" s="125"/>
      <c r="R812" s="126"/>
      <c r="S812" s="124"/>
      <c r="T812" s="124"/>
      <c r="U812" s="124"/>
      <c r="V812" s="124"/>
      <c r="W812" s="124"/>
      <c r="X812" s="124"/>
      <c r="Y812" s="124"/>
      <c r="Z812" s="124"/>
      <c r="AA812" s="125"/>
      <c r="AB812" s="126"/>
      <c r="AC812" s="127">
        <f>SUM(I812,K812,M812,O812)</f>
        <v>0</v>
      </c>
      <c r="AD812" s="128" t="s">
        <v>164</v>
      </c>
      <c r="AE812" s="128" t="s">
        <v>272</v>
      </c>
      <c r="AF812" s="129"/>
      <c r="AG812" s="129"/>
      <c r="AH812" s="130"/>
      <c r="AI812" s="131">
        <f t="shared" si="110"/>
        <v>28</v>
      </c>
      <c r="AJ812" s="132" t="str">
        <f t="shared" si="112"/>
        <v>XH</v>
      </c>
      <c r="AK812" s="133"/>
      <c r="AL812" s="134" t="str">
        <f t="shared" si="105"/>
        <v>XH</v>
      </c>
      <c r="AM812" s="119">
        <v>1117</v>
      </c>
      <c r="AN812" s="135">
        <f t="shared" si="106"/>
        <v>0</v>
      </c>
      <c r="AO812" s="135" t="str">
        <f t="shared" si="107"/>
        <v>109</v>
      </c>
      <c r="AP812" s="135" t="str">
        <f t="shared" si="108"/>
        <v>10</v>
      </c>
      <c r="AQ812" s="135" t="str">
        <f t="shared" si="109"/>
        <v>0</v>
      </c>
      <c r="AR812" s="136"/>
      <c r="AS812" s="137">
        <v>3</v>
      </c>
      <c r="AT812" s="137"/>
      <c r="AU812" s="161"/>
    </row>
    <row r="813" spans="1:76" ht="24.95" customHeight="1" x14ac:dyDescent="0.25">
      <c r="A813" s="43">
        <v>12</v>
      </c>
      <c r="B813" s="44">
        <v>23</v>
      </c>
      <c r="C813" s="50" t="s">
        <v>1713</v>
      </c>
      <c r="D813" s="119">
        <f>IF(AND(AS813=AS812,AL813=AL812),IF(AL813="TN",IF(AS812=3,IF(D812&lt;'Phan phong'!$I$9,D812+1,1),IF(D812&lt;'Phan phong'!$I$10,D812+1,1)),IF(AS812=3,IF(D812&lt;'Phan phong'!$P$9,D812+1,1),IF(D812&lt;'Phan phong'!$P$10,D812+1,1))),1)</f>
        <v>16</v>
      </c>
      <c r="E813" s="120">
        <v>290811</v>
      </c>
      <c r="F813" s="121" t="s">
        <v>2016</v>
      </c>
      <c r="G813" s="122" t="s">
        <v>402</v>
      </c>
      <c r="H813" s="123">
        <v>37098</v>
      </c>
      <c r="I813" s="124"/>
      <c r="J813" s="124"/>
      <c r="K813" s="124"/>
      <c r="L813" s="124"/>
      <c r="M813" s="124"/>
      <c r="N813" s="124"/>
      <c r="O813" s="124"/>
      <c r="P813" s="124"/>
      <c r="Q813" s="125"/>
      <c r="R813" s="126"/>
      <c r="S813" s="124"/>
      <c r="T813" s="124"/>
      <c r="U813" s="124"/>
      <c r="V813" s="124"/>
      <c r="W813" s="124"/>
      <c r="X813" s="124"/>
      <c r="Y813" s="124"/>
      <c r="Z813" s="124"/>
      <c r="AA813" s="125"/>
      <c r="AB813" s="126"/>
      <c r="AC813" s="127">
        <f t="shared" ref="AC813:AC819" si="113">SUM(I813,K813,M813,O813,Q813)</f>
        <v>0</v>
      </c>
      <c r="AD813" s="128" t="s">
        <v>6</v>
      </c>
      <c r="AE813" s="128" t="s">
        <v>272</v>
      </c>
      <c r="AF813" s="177"/>
      <c r="AG813" s="177"/>
      <c r="AH813" s="165"/>
      <c r="AI813" s="131">
        <f t="shared" si="110"/>
        <v>28</v>
      </c>
      <c r="AJ813" s="132" t="str">
        <f t="shared" si="112"/>
        <v>XH</v>
      </c>
      <c r="AK813" s="133"/>
      <c r="AL813" s="134" t="str">
        <f t="shared" si="105"/>
        <v>XH</v>
      </c>
      <c r="AM813" s="119">
        <v>863</v>
      </c>
      <c r="AN813" s="135">
        <f t="shared" si="106"/>
        <v>0</v>
      </c>
      <c r="AO813" s="135" t="str">
        <f t="shared" si="107"/>
        <v>104</v>
      </c>
      <c r="AP813" s="135" t="str">
        <f t="shared" si="108"/>
        <v>10</v>
      </c>
      <c r="AQ813" s="135" t="str">
        <f t="shared" si="109"/>
        <v>0</v>
      </c>
      <c r="AR813" s="136"/>
      <c r="AS813" s="137">
        <v>3</v>
      </c>
      <c r="AT813" s="137"/>
      <c r="AU813" s="161"/>
    </row>
    <row r="814" spans="1:76" ht="24.95" customHeight="1" x14ac:dyDescent="0.25">
      <c r="A814" s="43">
        <v>5</v>
      </c>
      <c r="B814" s="44">
        <v>3</v>
      </c>
      <c r="C814" s="50" t="s">
        <v>1747</v>
      </c>
      <c r="D814" s="119">
        <f>IF(AND(AS814=AS813,AL814=AL813),IF(AL814="TN",IF(AS813=3,IF(D813&lt;'Phan phong'!$I$9,D813+1,1),IF(D813&lt;'Phan phong'!$I$10,D813+1,1)),IF(AS813=3,IF(D813&lt;'Phan phong'!$P$9,D813+1,1),IF(D813&lt;'Phan phong'!$P$10,D813+1,1))),1)</f>
        <v>17</v>
      </c>
      <c r="E814" s="138">
        <v>290812</v>
      </c>
      <c r="F814" s="121" t="s">
        <v>346</v>
      </c>
      <c r="G814" s="122" t="s">
        <v>402</v>
      </c>
      <c r="H814" s="123">
        <v>37100</v>
      </c>
      <c r="I814" s="124"/>
      <c r="J814" s="124"/>
      <c r="K814" s="124"/>
      <c r="L814" s="124"/>
      <c r="M814" s="124"/>
      <c r="N814" s="124"/>
      <c r="O814" s="124"/>
      <c r="P814" s="124"/>
      <c r="Q814" s="125"/>
      <c r="R814" s="126"/>
      <c r="S814" s="124"/>
      <c r="T814" s="124"/>
      <c r="U814" s="124"/>
      <c r="V814" s="124"/>
      <c r="W814" s="124"/>
      <c r="X814" s="124"/>
      <c r="Y814" s="124"/>
      <c r="Z814" s="124"/>
      <c r="AA814" s="125"/>
      <c r="AB814" s="126"/>
      <c r="AC814" s="127">
        <f t="shared" si="113"/>
        <v>0</v>
      </c>
      <c r="AD814" s="128" t="s">
        <v>5</v>
      </c>
      <c r="AE814" s="128" t="s">
        <v>272</v>
      </c>
      <c r="AF814" s="177"/>
      <c r="AG814" s="177"/>
      <c r="AH814" s="165"/>
      <c r="AI814" s="131">
        <f t="shared" si="110"/>
        <v>28</v>
      </c>
      <c r="AJ814" s="132" t="str">
        <f t="shared" si="112"/>
        <v>XH</v>
      </c>
      <c r="AK814" s="133"/>
      <c r="AL814" s="134" t="str">
        <f t="shared" si="105"/>
        <v>XH</v>
      </c>
      <c r="AM814" s="119">
        <v>897</v>
      </c>
      <c r="AN814" s="135">
        <f t="shared" si="106"/>
        <v>0</v>
      </c>
      <c r="AO814" s="135" t="str">
        <f t="shared" si="107"/>
        <v>105</v>
      </c>
      <c r="AP814" s="135" t="str">
        <f t="shared" si="108"/>
        <v>10</v>
      </c>
      <c r="AQ814" s="135" t="str">
        <f t="shared" si="109"/>
        <v>0</v>
      </c>
      <c r="AR814" s="136"/>
      <c r="AS814" s="137">
        <v>3</v>
      </c>
      <c r="AT814" s="137"/>
      <c r="AU814" s="161"/>
    </row>
    <row r="815" spans="1:76" ht="24.95" customHeight="1" x14ac:dyDescent="0.25">
      <c r="A815" s="43">
        <v>24</v>
      </c>
      <c r="B815" s="43">
        <v>9</v>
      </c>
      <c r="C815" s="15" t="s">
        <v>1236</v>
      </c>
      <c r="D815" s="119">
        <f>IF(AND(AS815=AS814,AL815=AL814),IF(AL815="TN",IF(AS814=3,IF(D814&lt;'Phan phong'!$I$9,D814+1,1),IF(D814&lt;'Phan phong'!$I$10,D814+1,1)),IF(AS814=3,IF(D814&lt;'Phan phong'!$P$9,D814+1,1),IF(D814&lt;'Phan phong'!$P$10,D814+1,1))),1)</f>
        <v>18</v>
      </c>
      <c r="E815" s="120">
        <v>290813</v>
      </c>
      <c r="F815" s="121" t="s">
        <v>639</v>
      </c>
      <c r="G815" s="150" t="s">
        <v>402</v>
      </c>
      <c r="H815" s="163" t="s">
        <v>670</v>
      </c>
      <c r="I815" s="142"/>
      <c r="J815" s="142"/>
      <c r="K815" s="124"/>
      <c r="L815" s="124"/>
      <c r="M815" s="124"/>
      <c r="N815" s="124"/>
      <c r="O815" s="124"/>
      <c r="P815" s="124"/>
      <c r="Q815" s="142"/>
      <c r="R815" s="152"/>
      <c r="S815" s="142"/>
      <c r="T815" s="142"/>
      <c r="U815" s="124"/>
      <c r="V815" s="124"/>
      <c r="W815" s="124"/>
      <c r="X815" s="124"/>
      <c r="Y815" s="124"/>
      <c r="Z815" s="124"/>
      <c r="AA815" s="142"/>
      <c r="AB815" s="152"/>
      <c r="AC815" s="127">
        <f t="shared" si="113"/>
        <v>0</v>
      </c>
      <c r="AD815" s="143" t="s">
        <v>12</v>
      </c>
      <c r="AE815" s="143" t="s">
        <v>168</v>
      </c>
      <c r="AF815" s="129"/>
      <c r="AG815" s="129"/>
      <c r="AH815" s="144"/>
      <c r="AI815" s="131">
        <f t="shared" si="110"/>
        <v>28</v>
      </c>
      <c r="AJ815" s="132" t="str">
        <f t="shared" si="112"/>
        <v>XH</v>
      </c>
      <c r="AK815" s="133"/>
      <c r="AL815" s="134" t="str">
        <f t="shared" si="105"/>
        <v>XH</v>
      </c>
      <c r="AM815" s="119">
        <v>197</v>
      </c>
      <c r="AN815" s="135">
        <f t="shared" si="106"/>
        <v>1</v>
      </c>
      <c r="AO815" s="135" t="str">
        <f t="shared" si="107"/>
        <v>115</v>
      </c>
      <c r="AP815" s="135" t="str">
        <f t="shared" si="108"/>
        <v>11</v>
      </c>
      <c r="AQ815" s="135" t="str">
        <f t="shared" si="109"/>
        <v>1</v>
      </c>
      <c r="AR815" s="136"/>
      <c r="AS815" s="137">
        <v>3</v>
      </c>
      <c r="AT815" s="161"/>
      <c r="AU815" s="161"/>
    </row>
    <row r="816" spans="1:76" ht="24.95" customHeight="1" x14ac:dyDescent="0.25">
      <c r="A816" s="43">
        <v>4</v>
      </c>
      <c r="B816" s="43">
        <v>4</v>
      </c>
      <c r="C816" s="15" t="s">
        <v>1145</v>
      </c>
      <c r="D816" s="119">
        <f>IF(AND(AS816=AS815,AL816=AL815),IF(AL816="TN",IF(AS815=3,IF(D815&lt;'Phan phong'!$I$9,D815+1,1),IF(D815&lt;'Phan phong'!$I$10,D815+1,1)),IF(AS815=3,IF(D815&lt;'Phan phong'!$P$9,D815+1,1),IF(D815&lt;'Phan phong'!$P$10,D815+1,1))),1)</f>
        <v>19</v>
      </c>
      <c r="E816" s="138">
        <v>290814</v>
      </c>
      <c r="F816" s="121" t="s">
        <v>380</v>
      </c>
      <c r="G816" s="150" t="s">
        <v>456</v>
      </c>
      <c r="H816" s="163" t="s">
        <v>698</v>
      </c>
      <c r="I816" s="142"/>
      <c r="J816" s="142"/>
      <c r="K816" s="124"/>
      <c r="L816" s="124"/>
      <c r="M816" s="124"/>
      <c r="N816" s="124"/>
      <c r="O816" s="124"/>
      <c r="P816" s="124"/>
      <c r="Q816" s="142"/>
      <c r="R816" s="152"/>
      <c r="S816" s="142"/>
      <c r="T816" s="142"/>
      <c r="U816" s="124"/>
      <c r="V816" s="124"/>
      <c r="W816" s="124"/>
      <c r="X816" s="124"/>
      <c r="Y816" s="124"/>
      <c r="Z816" s="124"/>
      <c r="AA816" s="142"/>
      <c r="AB816" s="152"/>
      <c r="AC816" s="127">
        <f t="shared" si="113"/>
        <v>0</v>
      </c>
      <c r="AD816" s="143" t="s">
        <v>1281</v>
      </c>
      <c r="AE816" s="143" t="s">
        <v>167</v>
      </c>
      <c r="AF816" s="129"/>
      <c r="AG816" s="129"/>
      <c r="AH816" s="164"/>
      <c r="AI816" s="131">
        <f t="shared" si="110"/>
        <v>28</v>
      </c>
      <c r="AJ816" s="132" t="str">
        <f t="shared" si="112"/>
        <v>XH</v>
      </c>
      <c r="AK816" s="133"/>
      <c r="AL816" s="134" t="str">
        <f t="shared" si="105"/>
        <v>XH</v>
      </c>
      <c r="AM816" s="119">
        <v>371</v>
      </c>
      <c r="AN816" s="135">
        <f t="shared" si="106"/>
        <v>1</v>
      </c>
      <c r="AO816" s="135" t="str">
        <f t="shared" si="107"/>
        <v>119</v>
      </c>
      <c r="AP816" s="135" t="str">
        <f t="shared" si="108"/>
        <v>11</v>
      </c>
      <c r="AQ816" s="135" t="str">
        <f t="shared" si="109"/>
        <v>1</v>
      </c>
      <c r="AR816" s="136"/>
      <c r="AS816" s="137">
        <v>3</v>
      </c>
      <c r="AT816" s="161"/>
      <c r="AU816" s="137"/>
      <c r="AV816" s="6"/>
      <c r="AW816" s="6"/>
      <c r="AX816" s="6"/>
      <c r="AY816" s="6"/>
      <c r="AZ816" s="6"/>
      <c r="BA816" s="6"/>
      <c r="BB816" s="6"/>
      <c r="BC816" s="6"/>
      <c r="BD816" s="6"/>
      <c r="BE816" s="6"/>
      <c r="BF816" s="6"/>
      <c r="BG816" s="6"/>
      <c r="BH816" s="6"/>
      <c r="BI816" s="6"/>
      <c r="BJ816" s="6"/>
      <c r="BK816" s="6"/>
      <c r="BL816" s="6"/>
      <c r="BM816" s="6"/>
      <c r="BN816" s="6"/>
      <c r="BO816" s="6"/>
      <c r="BP816" s="6"/>
      <c r="BQ816" s="6"/>
      <c r="BR816" s="6"/>
      <c r="BS816" s="6"/>
      <c r="BT816" s="6"/>
      <c r="BU816" s="6"/>
      <c r="BV816" s="6"/>
      <c r="BW816" s="6"/>
      <c r="BX816" s="6"/>
    </row>
    <row r="817" spans="1:76" ht="24.95" customHeight="1" x14ac:dyDescent="0.25">
      <c r="A817" s="43">
        <v>23</v>
      </c>
      <c r="B817" s="43">
        <v>16</v>
      </c>
      <c r="C817" s="15" t="s">
        <v>1224</v>
      </c>
      <c r="D817" s="119">
        <f>IF(AND(AS817=AS816,AL817=AL816),IF(AL817="TN",IF(AS816=3,IF(D816&lt;'Phan phong'!$I$9,D816+1,1),IF(D816&lt;'Phan phong'!$I$10,D816+1,1)),IF(AS816=3,IF(D816&lt;'Phan phong'!$P$9,D816+1,1),IF(D816&lt;'Phan phong'!$P$10,D816+1,1))),1)</f>
        <v>20</v>
      </c>
      <c r="E817" s="120">
        <v>290815</v>
      </c>
      <c r="F817" s="121" t="s">
        <v>348</v>
      </c>
      <c r="G817" s="150" t="s">
        <v>456</v>
      </c>
      <c r="H817" s="163" t="s">
        <v>741</v>
      </c>
      <c r="I817" s="142"/>
      <c r="J817" s="142"/>
      <c r="K817" s="124"/>
      <c r="L817" s="124"/>
      <c r="M817" s="124"/>
      <c r="N817" s="124"/>
      <c r="O817" s="124"/>
      <c r="P817" s="124"/>
      <c r="Q817" s="142"/>
      <c r="R817" s="152"/>
      <c r="S817" s="142"/>
      <c r="T817" s="142"/>
      <c r="U817" s="124"/>
      <c r="V817" s="124"/>
      <c r="W817" s="124"/>
      <c r="X817" s="124"/>
      <c r="Y817" s="124"/>
      <c r="Z817" s="124"/>
      <c r="AA817" s="142"/>
      <c r="AB817" s="152"/>
      <c r="AC817" s="127">
        <f t="shared" si="113"/>
        <v>0</v>
      </c>
      <c r="AD817" s="143" t="s">
        <v>11</v>
      </c>
      <c r="AE817" s="143" t="s">
        <v>168</v>
      </c>
      <c r="AF817" s="129"/>
      <c r="AG817" s="129"/>
      <c r="AH817" s="144"/>
      <c r="AI817" s="131">
        <f t="shared" si="110"/>
        <v>28</v>
      </c>
      <c r="AJ817" s="132" t="str">
        <f t="shared" si="112"/>
        <v>XH</v>
      </c>
      <c r="AK817" s="154"/>
      <c r="AL817" s="134" t="str">
        <f t="shared" si="105"/>
        <v>XH</v>
      </c>
      <c r="AM817" s="119">
        <v>73</v>
      </c>
      <c r="AN817" s="135">
        <f t="shared" si="106"/>
        <v>1</v>
      </c>
      <c r="AO817" s="135" t="str">
        <f t="shared" si="107"/>
        <v>112</v>
      </c>
      <c r="AP817" s="135" t="str">
        <f t="shared" si="108"/>
        <v>11</v>
      </c>
      <c r="AQ817" s="135" t="str">
        <f t="shared" si="109"/>
        <v>1</v>
      </c>
      <c r="AR817" s="155"/>
      <c r="AS817" s="137">
        <v>3</v>
      </c>
      <c r="AT817" s="156"/>
      <c r="AU817" s="145"/>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row>
    <row r="818" spans="1:76" ht="24.95" customHeight="1" x14ac:dyDescent="0.25">
      <c r="A818" s="43">
        <v>34</v>
      </c>
      <c r="B818" s="44">
        <v>29</v>
      </c>
      <c r="C818" s="50" t="s">
        <v>1699</v>
      </c>
      <c r="D818" s="119">
        <f>IF(AND(AS818=AS817,AL818=AL817),IF(AL818="TN",IF(AS817=3,IF(D817&lt;'Phan phong'!$I$9,D817+1,1),IF(D817&lt;'Phan phong'!$I$10,D817+1,1)),IF(AS817=3,IF(D817&lt;'Phan phong'!$P$9,D817+1,1),IF(D817&lt;'Phan phong'!$P$10,D817+1,1))),1)</f>
        <v>21</v>
      </c>
      <c r="E818" s="138">
        <v>290816</v>
      </c>
      <c r="F818" s="121" t="s">
        <v>348</v>
      </c>
      <c r="G818" s="122" t="s">
        <v>2012</v>
      </c>
      <c r="H818" s="174">
        <v>36920</v>
      </c>
      <c r="I818" s="175"/>
      <c r="J818" s="175"/>
      <c r="K818" s="175"/>
      <c r="L818" s="175"/>
      <c r="M818" s="175"/>
      <c r="N818" s="175"/>
      <c r="O818" s="175"/>
      <c r="P818" s="175"/>
      <c r="Q818" s="176"/>
      <c r="R818" s="126"/>
      <c r="S818" s="175"/>
      <c r="T818" s="175"/>
      <c r="U818" s="175"/>
      <c r="V818" s="175"/>
      <c r="W818" s="175"/>
      <c r="X818" s="175"/>
      <c r="Y818" s="175"/>
      <c r="Z818" s="175"/>
      <c r="AA818" s="176"/>
      <c r="AB818" s="126"/>
      <c r="AC818" s="127">
        <f t="shared" si="113"/>
        <v>0</v>
      </c>
      <c r="AD818" s="128" t="s">
        <v>6</v>
      </c>
      <c r="AE818" s="128" t="s">
        <v>272</v>
      </c>
      <c r="AF818" s="177"/>
      <c r="AG818" s="177"/>
      <c r="AH818" s="165"/>
      <c r="AI818" s="131">
        <f t="shared" si="110"/>
        <v>28</v>
      </c>
      <c r="AJ818" s="132" t="str">
        <f t="shared" si="112"/>
        <v>XH</v>
      </c>
      <c r="AK818" s="133"/>
      <c r="AL818" s="134" t="str">
        <f t="shared" si="105"/>
        <v>XH</v>
      </c>
      <c r="AM818" s="119">
        <v>849</v>
      </c>
      <c r="AN818" s="135">
        <f t="shared" si="106"/>
        <v>0</v>
      </c>
      <c r="AO818" s="135" t="str">
        <f t="shared" si="107"/>
        <v>104</v>
      </c>
      <c r="AP818" s="135" t="str">
        <f t="shared" si="108"/>
        <v>10</v>
      </c>
      <c r="AQ818" s="135" t="str">
        <f t="shared" si="109"/>
        <v>0</v>
      </c>
      <c r="AR818" s="136"/>
      <c r="AS818" s="137">
        <v>3</v>
      </c>
      <c r="AT818" s="137"/>
      <c r="AU818" s="161"/>
    </row>
    <row r="819" spans="1:76" ht="24.95" customHeight="1" x14ac:dyDescent="0.25">
      <c r="A819" s="43">
        <v>3</v>
      </c>
      <c r="B819" s="44">
        <v>21</v>
      </c>
      <c r="C819" s="50" t="s">
        <v>1677</v>
      </c>
      <c r="D819" s="119">
        <f>IF(AND(AS819=AS818,AL819=AL818),IF(AL819="TN",IF(AS818=3,IF(D818&lt;'Phan phong'!$I$9,D818+1,1),IF(D818&lt;'Phan phong'!$I$10,D818+1,1)),IF(AS818=3,IF(D818&lt;'Phan phong'!$P$9,D818+1,1),IF(D818&lt;'Phan phong'!$P$10,D818+1,1))),1)</f>
        <v>22</v>
      </c>
      <c r="E819" s="120">
        <v>290817</v>
      </c>
      <c r="F819" s="121" t="s">
        <v>2004</v>
      </c>
      <c r="G819" s="122" t="s">
        <v>525</v>
      </c>
      <c r="H819" s="174">
        <v>37149</v>
      </c>
      <c r="I819" s="175"/>
      <c r="J819" s="175"/>
      <c r="K819" s="175"/>
      <c r="L819" s="175"/>
      <c r="M819" s="175"/>
      <c r="N819" s="175"/>
      <c r="O819" s="175"/>
      <c r="P819" s="175"/>
      <c r="Q819" s="176"/>
      <c r="R819" s="126"/>
      <c r="S819" s="175"/>
      <c r="T819" s="175"/>
      <c r="U819" s="175"/>
      <c r="V819" s="175"/>
      <c r="W819" s="175"/>
      <c r="X819" s="175"/>
      <c r="Y819" s="175"/>
      <c r="Z819" s="175"/>
      <c r="AA819" s="176"/>
      <c r="AB819" s="126"/>
      <c r="AC819" s="127">
        <f t="shared" si="113"/>
        <v>0</v>
      </c>
      <c r="AD819" s="128" t="s">
        <v>4</v>
      </c>
      <c r="AE819" s="128" t="s">
        <v>272</v>
      </c>
      <c r="AF819" s="177"/>
      <c r="AG819" s="177"/>
      <c r="AH819" s="171"/>
      <c r="AI819" s="131">
        <f t="shared" si="110"/>
        <v>28</v>
      </c>
      <c r="AJ819" s="132" t="str">
        <f t="shared" si="112"/>
        <v>XH</v>
      </c>
      <c r="AK819" s="133"/>
      <c r="AL819" s="134" t="str">
        <f t="shared" si="105"/>
        <v>XH</v>
      </c>
      <c r="AM819" s="119">
        <v>827</v>
      </c>
      <c r="AN819" s="135">
        <f t="shared" si="106"/>
        <v>0</v>
      </c>
      <c r="AO819" s="135" t="str">
        <f t="shared" si="107"/>
        <v>103</v>
      </c>
      <c r="AP819" s="135" t="str">
        <f t="shared" si="108"/>
        <v>10</v>
      </c>
      <c r="AQ819" s="135" t="str">
        <f t="shared" si="109"/>
        <v>0</v>
      </c>
      <c r="AR819" s="136"/>
      <c r="AS819" s="137">
        <v>3</v>
      </c>
      <c r="AT819" s="137"/>
      <c r="AU819" s="161"/>
    </row>
    <row r="820" spans="1:76" ht="24.95" customHeight="1" x14ac:dyDescent="0.25">
      <c r="A820" s="43">
        <v>28</v>
      </c>
      <c r="B820" s="44">
        <v>8</v>
      </c>
      <c r="C820" s="50" t="s">
        <v>1915</v>
      </c>
      <c r="D820" s="119">
        <f>IF(AND(AS820=AS819,AL820=AL819),IF(AL820="TN",IF(AS819=3,IF(D819&lt;'Phan phong'!$I$9,D819+1,1),IF(D819&lt;'Phan phong'!$I$10,D819+1,1)),IF(AS819=3,IF(D819&lt;'Phan phong'!$P$9,D819+1,1),IF(D819&lt;'Phan phong'!$P$10,D819+1,1))),1)</f>
        <v>23</v>
      </c>
      <c r="E820" s="138">
        <v>290818</v>
      </c>
      <c r="F820" s="121" t="s">
        <v>1461</v>
      </c>
      <c r="G820" s="122" t="s">
        <v>2086</v>
      </c>
      <c r="H820" s="123">
        <v>37088</v>
      </c>
      <c r="I820" s="124"/>
      <c r="J820" s="124"/>
      <c r="K820" s="124"/>
      <c r="L820" s="124"/>
      <c r="M820" s="124"/>
      <c r="N820" s="124"/>
      <c r="O820" s="124"/>
      <c r="P820" s="124"/>
      <c r="Q820" s="125"/>
      <c r="R820" s="126"/>
      <c r="S820" s="124"/>
      <c r="T820" s="124"/>
      <c r="U820" s="124"/>
      <c r="V820" s="124"/>
      <c r="W820" s="124"/>
      <c r="X820" s="124"/>
      <c r="Y820" s="124"/>
      <c r="Z820" s="124"/>
      <c r="AA820" s="125"/>
      <c r="AB820" s="126"/>
      <c r="AC820" s="127">
        <f>SUM(I820,K820,M820,O820)</f>
        <v>0</v>
      </c>
      <c r="AD820" s="128" t="s">
        <v>9</v>
      </c>
      <c r="AE820" s="128" t="s">
        <v>163</v>
      </c>
      <c r="AF820" s="129"/>
      <c r="AG820" s="129"/>
      <c r="AH820" s="130"/>
      <c r="AI820" s="131">
        <f t="shared" si="110"/>
        <v>28</v>
      </c>
      <c r="AJ820" s="132" t="str">
        <f t="shared" si="112"/>
        <v>TN</v>
      </c>
      <c r="AK820" s="133" t="s">
        <v>272</v>
      </c>
      <c r="AL820" s="134" t="str">
        <f t="shared" si="105"/>
        <v>XH</v>
      </c>
      <c r="AM820" s="119">
        <v>1071</v>
      </c>
      <c r="AN820" s="135">
        <f t="shared" si="106"/>
        <v>0</v>
      </c>
      <c r="AO820" s="135" t="str">
        <f t="shared" si="107"/>
        <v>108</v>
      </c>
      <c r="AP820" s="135" t="str">
        <f t="shared" si="108"/>
        <v>10</v>
      </c>
      <c r="AQ820" s="135" t="str">
        <f t="shared" si="109"/>
        <v>0</v>
      </c>
      <c r="AR820" s="136"/>
      <c r="AS820" s="137">
        <v>3</v>
      </c>
      <c r="AT820" s="145"/>
      <c r="AU820" s="161"/>
    </row>
    <row r="821" spans="1:76" ht="24.95" customHeight="1" x14ac:dyDescent="0.2">
      <c r="A821" s="43">
        <v>26</v>
      </c>
      <c r="B821" s="43">
        <v>26</v>
      </c>
      <c r="C821" s="15" t="s">
        <v>1002</v>
      </c>
      <c r="D821" s="119">
        <f>IF(AND(AS821=AS820,AL821=AL820),IF(AL821="TN",IF(AS820=3,IF(D820&lt;'Phan phong'!$I$9,D820+1,1),IF(D820&lt;'Phan phong'!$I$10,D820+1,1)),IF(AS820=3,IF(D820&lt;'Phan phong'!$P$9,D820+1,1),IF(D820&lt;'Phan phong'!$P$10,D820+1,1))),1)</f>
        <v>24</v>
      </c>
      <c r="E821" s="120">
        <v>290819</v>
      </c>
      <c r="F821" s="121" t="s">
        <v>436</v>
      </c>
      <c r="G821" s="150" t="s">
        <v>655</v>
      </c>
      <c r="H821" s="163" t="s">
        <v>725</v>
      </c>
      <c r="I821" s="142"/>
      <c r="J821" s="142"/>
      <c r="K821" s="124"/>
      <c r="L821" s="124"/>
      <c r="M821" s="124"/>
      <c r="N821" s="124"/>
      <c r="O821" s="124"/>
      <c r="P821" s="124"/>
      <c r="Q821" s="142"/>
      <c r="R821" s="126"/>
      <c r="S821" s="142"/>
      <c r="T821" s="142"/>
      <c r="U821" s="124"/>
      <c r="V821" s="124"/>
      <c r="W821" s="124"/>
      <c r="X821" s="124"/>
      <c r="Y821" s="124"/>
      <c r="Z821" s="124"/>
      <c r="AA821" s="142"/>
      <c r="AB821" s="126"/>
      <c r="AC821" s="127">
        <f>SUM(I821,K821,M821,O821,Q821)</f>
        <v>0</v>
      </c>
      <c r="AD821" s="143" t="s">
        <v>12</v>
      </c>
      <c r="AE821" s="143" t="s">
        <v>165</v>
      </c>
      <c r="AF821" s="129"/>
      <c r="AG821" s="129"/>
      <c r="AH821" s="144"/>
      <c r="AI821" s="131">
        <f t="shared" si="110"/>
        <v>28</v>
      </c>
      <c r="AJ821" s="132" t="str">
        <f t="shared" si="112"/>
        <v>XH</v>
      </c>
      <c r="AK821" s="133"/>
      <c r="AL821" s="134" t="str">
        <f t="shared" si="105"/>
        <v>XH</v>
      </c>
      <c r="AM821" s="119">
        <v>199</v>
      </c>
      <c r="AN821" s="135">
        <f t="shared" si="106"/>
        <v>1</v>
      </c>
      <c r="AO821" s="135" t="str">
        <f t="shared" si="107"/>
        <v>115</v>
      </c>
      <c r="AP821" s="135" t="str">
        <f t="shared" si="108"/>
        <v>11</v>
      </c>
      <c r="AQ821" s="135" t="str">
        <f t="shared" si="109"/>
        <v>1</v>
      </c>
      <c r="AR821" s="160"/>
      <c r="AS821" s="137">
        <v>3</v>
      </c>
      <c r="AT821" s="145"/>
      <c r="AU821" s="145"/>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row>
    <row r="822" spans="1:76" ht="24.95" customHeight="1" x14ac:dyDescent="0.25">
      <c r="A822" s="43">
        <v>29</v>
      </c>
      <c r="B822" s="44">
        <v>22</v>
      </c>
      <c r="C822" s="50" t="s">
        <v>1854</v>
      </c>
      <c r="D822" s="119">
        <f>IF(AND(AS822=AS821,AL822=AL821),IF(AL822="TN",IF(AS821=3,IF(D821&lt;'Phan phong'!$I$9,D821+1,1),IF(D821&lt;'Phan phong'!$I$10,D821+1,1)),IF(AS821=3,IF(D821&lt;'Phan phong'!$P$9,D821+1,1),IF(D821&lt;'Phan phong'!$P$10,D821+1,1))),1)</f>
        <v>25</v>
      </c>
      <c r="E822" s="138">
        <v>290820</v>
      </c>
      <c r="F822" s="121" t="s">
        <v>1417</v>
      </c>
      <c r="G822" s="122" t="s">
        <v>655</v>
      </c>
      <c r="H822" s="123">
        <v>37022</v>
      </c>
      <c r="I822" s="124"/>
      <c r="J822" s="124"/>
      <c r="K822" s="124"/>
      <c r="L822" s="124"/>
      <c r="M822" s="124"/>
      <c r="N822" s="124"/>
      <c r="O822" s="124"/>
      <c r="P822" s="124"/>
      <c r="Q822" s="125"/>
      <c r="R822" s="126"/>
      <c r="S822" s="124"/>
      <c r="T822" s="124"/>
      <c r="U822" s="124"/>
      <c r="V822" s="124"/>
      <c r="W822" s="124"/>
      <c r="X822" s="124"/>
      <c r="Y822" s="124"/>
      <c r="Z822" s="124"/>
      <c r="AA822" s="125"/>
      <c r="AB822" s="126"/>
      <c r="AC822" s="127">
        <f>SUM(I822,K822,M822,O822)</f>
        <v>0</v>
      </c>
      <c r="AD822" s="128" t="s">
        <v>8</v>
      </c>
      <c r="AE822" s="128" t="s">
        <v>272</v>
      </c>
      <c r="AF822" s="129"/>
      <c r="AG822" s="129"/>
      <c r="AH822" s="130"/>
      <c r="AI822" s="131">
        <f t="shared" si="110"/>
        <v>28</v>
      </c>
      <c r="AJ822" s="132" t="str">
        <f t="shared" si="112"/>
        <v>XH</v>
      </c>
      <c r="AK822" s="133"/>
      <c r="AL822" s="134" t="str">
        <f t="shared" si="105"/>
        <v>XH</v>
      </c>
      <c r="AM822" s="119">
        <v>1008</v>
      </c>
      <c r="AN822" s="135">
        <f t="shared" si="106"/>
        <v>0</v>
      </c>
      <c r="AO822" s="135" t="str">
        <f t="shared" si="107"/>
        <v>107</v>
      </c>
      <c r="AP822" s="135" t="str">
        <f t="shared" si="108"/>
        <v>10</v>
      </c>
      <c r="AQ822" s="135" t="str">
        <f t="shared" si="109"/>
        <v>0</v>
      </c>
      <c r="AR822" s="136"/>
      <c r="AS822" s="137">
        <v>3</v>
      </c>
      <c r="AT822" s="137"/>
      <c r="AU822" s="161"/>
    </row>
    <row r="823" spans="1:76" ht="24.95" customHeight="1" x14ac:dyDescent="0.25">
      <c r="A823" s="44">
        <v>16</v>
      </c>
      <c r="B823" s="44">
        <v>2</v>
      </c>
      <c r="C823" s="50" t="s">
        <v>1930</v>
      </c>
      <c r="D823" s="119">
        <f>IF(AND(AS823=AS822,AL823=AL822),IF(AL823="TN",IF(AS822=3,IF(D822&lt;'Phan phong'!$I$9,D822+1,1),IF(D822&lt;'Phan phong'!$I$10,D822+1,1)),IF(AS822=3,IF(D822&lt;'Phan phong'!$P$9,D822+1,1),IF(D822&lt;'Phan phong'!$P$10,D822+1,1))),1)</f>
        <v>26</v>
      </c>
      <c r="E823" s="120">
        <v>290821</v>
      </c>
      <c r="F823" s="121" t="s">
        <v>558</v>
      </c>
      <c r="G823" s="122" t="s">
        <v>433</v>
      </c>
      <c r="H823" s="123">
        <v>37124</v>
      </c>
      <c r="I823" s="124"/>
      <c r="J823" s="124"/>
      <c r="K823" s="124"/>
      <c r="L823" s="124"/>
      <c r="M823" s="124"/>
      <c r="N823" s="124"/>
      <c r="O823" s="124"/>
      <c r="P823" s="124"/>
      <c r="Q823" s="125"/>
      <c r="R823" s="126"/>
      <c r="S823" s="124"/>
      <c r="T823" s="124"/>
      <c r="U823" s="124"/>
      <c r="V823" s="124"/>
      <c r="W823" s="124"/>
      <c r="X823" s="124"/>
      <c r="Y823" s="124"/>
      <c r="Z823" s="124"/>
      <c r="AA823" s="125"/>
      <c r="AB823" s="126"/>
      <c r="AC823" s="127">
        <f>SUM(I823,K823,M823,O823)</f>
        <v>0</v>
      </c>
      <c r="AD823" s="128" t="s">
        <v>164</v>
      </c>
      <c r="AE823" s="128" t="s">
        <v>272</v>
      </c>
      <c r="AF823" s="129"/>
      <c r="AG823" s="129"/>
      <c r="AH823" s="130"/>
      <c r="AI823" s="131">
        <f t="shared" si="110"/>
        <v>28</v>
      </c>
      <c r="AJ823" s="132" t="str">
        <f t="shared" si="112"/>
        <v>XH</v>
      </c>
      <c r="AK823" s="133"/>
      <c r="AL823" s="134" t="str">
        <f t="shared" si="105"/>
        <v>XH</v>
      </c>
      <c r="AM823" s="119">
        <v>1088</v>
      </c>
      <c r="AN823" s="135">
        <f t="shared" si="106"/>
        <v>0</v>
      </c>
      <c r="AO823" s="135" t="str">
        <f t="shared" si="107"/>
        <v>109</v>
      </c>
      <c r="AP823" s="135" t="str">
        <f t="shared" si="108"/>
        <v>10</v>
      </c>
      <c r="AQ823" s="135" t="str">
        <f t="shared" si="109"/>
        <v>0</v>
      </c>
      <c r="AR823" s="136"/>
      <c r="AS823" s="137">
        <v>3</v>
      </c>
      <c r="AT823" s="161"/>
      <c r="AU823" s="161"/>
    </row>
    <row r="824" spans="1:76" ht="24.95" customHeight="1" x14ac:dyDescent="0.2">
      <c r="A824" s="43">
        <v>25</v>
      </c>
      <c r="B824" s="43">
        <v>23</v>
      </c>
      <c r="C824" s="15" t="s">
        <v>1062</v>
      </c>
      <c r="D824" s="119">
        <f>IF(AND(AS824=AS823,AL824=AL823),IF(AL824="TN",IF(AS823=3,IF(D823&lt;'Phan phong'!$I$9,D823+1,1),IF(D823&lt;'Phan phong'!$I$10,D823+1,1)),IF(AS823=3,IF(D823&lt;'Phan phong'!$P$9,D823+1,1),IF(D823&lt;'Phan phong'!$P$10,D823+1,1))),1)</f>
        <v>27</v>
      </c>
      <c r="E824" s="138">
        <v>290822</v>
      </c>
      <c r="F824" s="121" t="s">
        <v>392</v>
      </c>
      <c r="G824" s="150" t="s">
        <v>433</v>
      </c>
      <c r="H824" s="163" t="s">
        <v>768</v>
      </c>
      <c r="I824" s="142"/>
      <c r="J824" s="142"/>
      <c r="K824" s="124"/>
      <c r="L824" s="124"/>
      <c r="M824" s="124"/>
      <c r="N824" s="124"/>
      <c r="O824" s="124"/>
      <c r="P824" s="124"/>
      <c r="Q824" s="142"/>
      <c r="R824" s="126"/>
      <c r="S824" s="142"/>
      <c r="T824" s="142"/>
      <c r="U824" s="124"/>
      <c r="V824" s="124"/>
      <c r="W824" s="124"/>
      <c r="X824" s="124"/>
      <c r="Y824" s="124"/>
      <c r="Z824" s="124"/>
      <c r="AA824" s="142"/>
      <c r="AB824" s="126"/>
      <c r="AC824" s="127">
        <f>SUM(I824,K824,M824,O824,Q824)</f>
        <v>0</v>
      </c>
      <c r="AD824" s="143" t="s">
        <v>11</v>
      </c>
      <c r="AE824" s="143" t="s">
        <v>168</v>
      </c>
      <c r="AF824" s="129"/>
      <c r="AG824" s="129"/>
      <c r="AH824" s="144"/>
      <c r="AI824" s="131">
        <f t="shared" si="110"/>
        <v>28</v>
      </c>
      <c r="AJ824" s="132" t="str">
        <f t="shared" si="112"/>
        <v>XH</v>
      </c>
      <c r="AK824" s="133"/>
      <c r="AL824" s="134" t="str">
        <f t="shared" si="105"/>
        <v>XH</v>
      </c>
      <c r="AM824" s="119">
        <v>76</v>
      </c>
      <c r="AN824" s="135">
        <f t="shared" si="106"/>
        <v>1</v>
      </c>
      <c r="AO824" s="135" t="str">
        <f t="shared" si="107"/>
        <v>112</v>
      </c>
      <c r="AP824" s="135" t="str">
        <f t="shared" si="108"/>
        <v>11</v>
      </c>
      <c r="AQ824" s="135" t="str">
        <f t="shared" si="109"/>
        <v>1</v>
      </c>
      <c r="AR824" s="160"/>
      <c r="AS824" s="137">
        <v>3</v>
      </c>
      <c r="AT824" s="145"/>
      <c r="AU824" s="145"/>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row>
    <row r="825" spans="1:76" ht="24.95" customHeight="1" x14ac:dyDescent="0.2">
      <c r="A825" s="43">
        <v>41</v>
      </c>
      <c r="B825" s="43">
        <v>15</v>
      </c>
      <c r="C825" s="15" t="s">
        <v>982</v>
      </c>
      <c r="D825" s="119">
        <f>IF(AND(AS825=AS824,AL825=AL824),IF(AL825="TN",IF(AS824=3,IF(D824&lt;'Phan phong'!$I$9,D824+1,1),IF(D824&lt;'Phan phong'!$I$10,D824+1,1)),IF(AS824=3,IF(D824&lt;'Phan phong'!$P$9,D824+1,1),IF(D824&lt;'Phan phong'!$P$10,D824+1,1))),1)</f>
        <v>28</v>
      </c>
      <c r="E825" s="120">
        <v>290823</v>
      </c>
      <c r="F825" s="121" t="s">
        <v>432</v>
      </c>
      <c r="G825" s="150" t="s">
        <v>433</v>
      </c>
      <c r="H825" s="163" t="s">
        <v>727</v>
      </c>
      <c r="I825" s="142"/>
      <c r="J825" s="142"/>
      <c r="K825" s="124"/>
      <c r="L825" s="124"/>
      <c r="M825" s="124"/>
      <c r="N825" s="124"/>
      <c r="O825" s="124"/>
      <c r="P825" s="124"/>
      <c r="Q825" s="142"/>
      <c r="R825" s="126"/>
      <c r="S825" s="142"/>
      <c r="T825" s="142"/>
      <c r="U825" s="124"/>
      <c r="V825" s="124"/>
      <c r="W825" s="124"/>
      <c r="X825" s="124"/>
      <c r="Y825" s="124"/>
      <c r="Z825" s="124"/>
      <c r="AA825" s="142"/>
      <c r="AB825" s="126"/>
      <c r="AC825" s="127">
        <f>SUM(I825,K825,M825,O825,Q825)</f>
        <v>0</v>
      </c>
      <c r="AD825" s="143" t="s">
        <v>11</v>
      </c>
      <c r="AE825" s="143" t="s">
        <v>1559</v>
      </c>
      <c r="AF825" s="129"/>
      <c r="AG825" s="129"/>
      <c r="AH825" s="144"/>
      <c r="AI825" s="131">
        <f t="shared" si="110"/>
        <v>28</v>
      </c>
      <c r="AJ825" s="132" t="str">
        <f t="shared" si="112"/>
        <v>TN</v>
      </c>
      <c r="AK825" s="133" t="s">
        <v>272</v>
      </c>
      <c r="AL825" s="134" t="str">
        <f t="shared" si="105"/>
        <v>XH</v>
      </c>
      <c r="AM825" s="119">
        <v>75</v>
      </c>
      <c r="AN825" s="135">
        <f t="shared" si="106"/>
        <v>1</v>
      </c>
      <c r="AO825" s="135" t="str">
        <f t="shared" si="107"/>
        <v>112</v>
      </c>
      <c r="AP825" s="135" t="str">
        <f t="shared" si="108"/>
        <v>11</v>
      </c>
      <c r="AQ825" s="135" t="str">
        <f t="shared" si="109"/>
        <v>1</v>
      </c>
      <c r="AR825" s="160"/>
      <c r="AS825" s="137">
        <v>3</v>
      </c>
      <c r="AT825" s="145"/>
      <c r="AU825" s="137"/>
      <c r="AV825" s="6"/>
      <c r="AW825" s="6"/>
      <c r="AX825" s="6"/>
      <c r="AY825" s="6"/>
      <c r="AZ825" s="6"/>
      <c r="BA825" s="6"/>
      <c r="BB825" s="6"/>
      <c r="BC825" s="6"/>
      <c r="BD825" s="6"/>
      <c r="BE825" s="6"/>
      <c r="BF825" s="6"/>
      <c r="BG825" s="6"/>
      <c r="BH825" s="6"/>
      <c r="BI825" s="6"/>
      <c r="BJ825" s="6"/>
      <c r="BK825" s="6"/>
      <c r="BL825" s="6"/>
      <c r="BM825" s="6"/>
      <c r="BN825" s="6"/>
      <c r="BO825" s="6"/>
      <c r="BP825" s="6"/>
      <c r="BQ825" s="6"/>
      <c r="BR825" s="6"/>
      <c r="BS825" s="6"/>
      <c r="BT825" s="6"/>
      <c r="BU825" s="6"/>
      <c r="BV825" s="6"/>
      <c r="BW825" s="6"/>
      <c r="BX825" s="6"/>
    </row>
    <row r="826" spans="1:76" ht="24.95" customHeight="1" x14ac:dyDescent="0.25">
      <c r="A826" s="43">
        <v>35</v>
      </c>
      <c r="B826" s="44">
        <v>31</v>
      </c>
      <c r="C826" s="50" t="s">
        <v>1680</v>
      </c>
      <c r="D826" s="119">
        <f>IF(AND(AS826=AS825,AL826=AL825),IF(AL826="TN",IF(AS825=3,IF(D825&lt;'Phan phong'!$I$9,D825+1,1),IF(D825&lt;'Phan phong'!$I$10,D825+1,1)),IF(AS825=3,IF(D825&lt;'Phan phong'!$P$9,D825+1,1),IF(D825&lt;'Phan phong'!$P$10,D825+1,1))),1)</f>
        <v>29</v>
      </c>
      <c r="E826" s="138">
        <v>290824</v>
      </c>
      <c r="F826" s="121" t="s">
        <v>513</v>
      </c>
      <c r="G826" s="122" t="s">
        <v>533</v>
      </c>
      <c r="H826" s="174">
        <v>36963</v>
      </c>
      <c r="I826" s="175"/>
      <c r="J826" s="175"/>
      <c r="K826" s="175"/>
      <c r="L826" s="175"/>
      <c r="M826" s="175"/>
      <c r="N826" s="175"/>
      <c r="O826" s="175"/>
      <c r="P826" s="175"/>
      <c r="Q826" s="176"/>
      <c r="R826" s="126"/>
      <c r="S826" s="175"/>
      <c r="T826" s="175"/>
      <c r="U826" s="175"/>
      <c r="V826" s="175"/>
      <c r="W826" s="175"/>
      <c r="X826" s="175"/>
      <c r="Y826" s="175"/>
      <c r="Z826" s="175"/>
      <c r="AA826" s="176"/>
      <c r="AB826" s="126"/>
      <c r="AC826" s="127">
        <f>SUM(I826,K826,M826,O826,Q826)</f>
        <v>0</v>
      </c>
      <c r="AD826" s="128" t="s">
        <v>4</v>
      </c>
      <c r="AE826" s="128" t="s">
        <v>272</v>
      </c>
      <c r="AF826" s="177"/>
      <c r="AG826" s="177"/>
      <c r="AH826" s="171"/>
      <c r="AI826" s="131">
        <f t="shared" si="110"/>
        <v>28</v>
      </c>
      <c r="AJ826" s="132" t="str">
        <f t="shared" si="112"/>
        <v>XH</v>
      </c>
      <c r="AK826" s="133"/>
      <c r="AL826" s="134" t="str">
        <f t="shared" si="105"/>
        <v>XH</v>
      </c>
      <c r="AM826" s="119">
        <v>830</v>
      </c>
      <c r="AN826" s="135">
        <f t="shared" si="106"/>
        <v>0</v>
      </c>
      <c r="AO826" s="135" t="str">
        <f t="shared" si="107"/>
        <v>103</v>
      </c>
      <c r="AP826" s="135" t="str">
        <f t="shared" si="108"/>
        <v>10</v>
      </c>
      <c r="AQ826" s="135" t="str">
        <f t="shared" si="109"/>
        <v>0</v>
      </c>
      <c r="AR826" s="136"/>
      <c r="AS826" s="137">
        <v>3</v>
      </c>
      <c r="AT826" s="137"/>
      <c r="AU826" s="161"/>
    </row>
    <row r="827" spans="1:76" ht="24.95" customHeight="1" x14ac:dyDescent="0.25">
      <c r="A827" s="43">
        <v>14</v>
      </c>
      <c r="B827" s="44">
        <v>18</v>
      </c>
      <c r="C827" s="50" t="s">
        <v>1869</v>
      </c>
      <c r="D827" s="119">
        <f>IF(AND(AS827=AS826,AL827=AL826),IF(AL827="TN",IF(AS826=3,IF(D826&lt;'Phan phong'!$I$9,D826+1,1),IF(D826&lt;'Phan phong'!$I$10,D826+1,1)),IF(AS826=3,IF(D826&lt;'Phan phong'!$P$9,D826+1,1),IF(D826&lt;'Phan phong'!$P$10,D826+1,1))),1)</f>
        <v>1</v>
      </c>
      <c r="E827" s="120">
        <v>290825</v>
      </c>
      <c r="F827" s="121" t="s">
        <v>399</v>
      </c>
      <c r="G827" s="122" t="s">
        <v>533</v>
      </c>
      <c r="H827" s="123">
        <v>37068</v>
      </c>
      <c r="I827" s="124"/>
      <c r="J827" s="124"/>
      <c r="K827" s="124"/>
      <c r="L827" s="124"/>
      <c r="M827" s="124"/>
      <c r="N827" s="124"/>
      <c r="O827" s="124"/>
      <c r="P827" s="124"/>
      <c r="Q827" s="125"/>
      <c r="R827" s="126"/>
      <c r="S827" s="124"/>
      <c r="T827" s="124"/>
      <c r="U827" s="124"/>
      <c r="V827" s="124"/>
      <c r="W827" s="124"/>
      <c r="X827" s="124"/>
      <c r="Y827" s="124"/>
      <c r="Z827" s="124"/>
      <c r="AA827" s="125"/>
      <c r="AB827" s="126"/>
      <c r="AC827" s="127">
        <f>SUM(I827,K827,M827,O827)</f>
        <v>0</v>
      </c>
      <c r="AD827" s="128" t="s">
        <v>8</v>
      </c>
      <c r="AE827" s="128" t="s">
        <v>272</v>
      </c>
      <c r="AF827" s="129"/>
      <c r="AG827" s="129"/>
      <c r="AH827" s="130"/>
      <c r="AI827" s="131">
        <f t="shared" si="110"/>
        <v>29</v>
      </c>
      <c r="AJ827" s="132" t="str">
        <f t="shared" si="112"/>
        <v>XH</v>
      </c>
      <c r="AK827" s="133"/>
      <c r="AL827" s="134" t="str">
        <f t="shared" si="105"/>
        <v>XH</v>
      </c>
      <c r="AM827" s="119">
        <v>1023</v>
      </c>
      <c r="AN827" s="135">
        <f t="shared" si="106"/>
        <v>0</v>
      </c>
      <c r="AO827" s="135" t="str">
        <f t="shared" si="107"/>
        <v>107</v>
      </c>
      <c r="AP827" s="135" t="str">
        <f t="shared" si="108"/>
        <v>10</v>
      </c>
      <c r="AQ827" s="135" t="str">
        <f t="shared" si="109"/>
        <v>0</v>
      </c>
      <c r="AR827" s="136"/>
      <c r="AS827" s="137">
        <v>3</v>
      </c>
      <c r="AT827" s="137"/>
      <c r="AU827" s="161"/>
    </row>
    <row r="828" spans="1:76" ht="24.95" customHeight="1" x14ac:dyDescent="0.25">
      <c r="A828" s="43">
        <v>11</v>
      </c>
      <c r="B828" s="44">
        <v>26</v>
      </c>
      <c r="C828" s="50" t="s">
        <v>1673</v>
      </c>
      <c r="D828" s="119">
        <f>IF(AND(AS828=AS827,AL828=AL827),IF(AL828="TN",IF(AS827=3,IF(D827&lt;'Phan phong'!$I$9,D827+1,1),IF(D827&lt;'Phan phong'!$I$10,D827+1,1)),IF(AS827=3,IF(D827&lt;'Phan phong'!$P$9,D827+1,1),IF(D827&lt;'Phan phong'!$P$10,D827+1,1))),1)</f>
        <v>2</v>
      </c>
      <c r="E828" s="138">
        <v>290826</v>
      </c>
      <c r="F828" s="121" t="s">
        <v>332</v>
      </c>
      <c r="G828" s="122" t="s">
        <v>533</v>
      </c>
      <c r="H828" s="174">
        <v>37008</v>
      </c>
      <c r="I828" s="175"/>
      <c r="J828" s="175"/>
      <c r="K828" s="175"/>
      <c r="L828" s="175"/>
      <c r="M828" s="175"/>
      <c r="N828" s="175"/>
      <c r="O828" s="175"/>
      <c r="P828" s="175"/>
      <c r="Q828" s="176"/>
      <c r="R828" s="126"/>
      <c r="S828" s="175"/>
      <c r="T828" s="175"/>
      <c r="U828" s="175"/>
      <c r="V828" s="175"/>
      <c r="W828" s="175"/>
      <c r="X828" s="175"/>
      <c r="Y828" s="175"/>
      <c r="Z828" s="175"/>
      <c r="AA828" s="176"/>
      <c r="AB828" s="126"/>
      <c r="AC828" s="127">
        <f>SUM(I828,K828,M828,O828,Q828)</f>
        <v>0</v>
      </c>
      <c r="AD828" s="128" t="s">
        <v>4</v>
      </c>
      <c r="AE828" s="128" t="s">
        <v>272</v>
      </c>
      <c r="AF828" s="177"/>
      <c r="AG828" s="177"/>
      <c r="AH828" s="165"/>
      <c r="AI828" s="131">
        <f t="shared" si="110"/>
        <v>29</v>
      </c>
      <c r="AJ828" s="132" t="str">
        <f t="shared" si="112"/>
        <v>XH</v>
      </c>
      <c r="AK828" s="133"/>
      <c r="AL828" s="134" t="str">
        <f t="shared" si="105"/>
        <v>XH</v>
      </c>
      <c r="AM828" s="119">
        <v>823</v>
      </c>
      <c r="AN828" s="135">
        <f t="shared" si="106"/>
        <v>0</v>
      </c>
      <c r="AO828" s="135" t="str">
        <f t="shared" si="107"/>
        <v>103</v>
      </c>
      <c r="AP828" s="135" t="str">
        <f t="shared" si="108"/>
        <v>10</v>
      </c>
      <c r="AQ828" s="135" t="str">
        <f t="shared" si="109"/>
        <v>0</v>
      </c>
      <c r="AR828" s="136"/>
      <c r="AS828" s="137">
        <v>3</v>
      </c>
      <c r="AT828" s="161"/>
      <c r="AU828" s="161"/>
    </row>
    <row r="829" spans="1:76" ht="24.95" customHeight="1" x14ac:dyDescent="0.2">
      <c r="A829" s="43">
        <v>41</v>
      </c>
      <c r="B829" s="43">
        <v>4</v>
      </c>
      <c r="C829" s="15" t="s">
        <v>1126</v>
      </c>
      <c r="D829" s="119">
        <f>IF(AND(AS829=AS828,AL829=AL828),IF(AL829="TN",IF(AS828=3,IF(D828&lt;'Phan phong'!$I$9,D828+1,1),IF(D828&lt;'Phan phong'!$I$10,D828+1,1)),IF(AS828=3,IF(D828&lt;'Phan phong'!$P$9,D828+1,1),IF(D828&lt;'Phan phong'!$P$10,D828+1,1))),1)</f>
        <v>3</v>
      </c>
      <c r="E829" s="120">
        <v>290827</v>
      </c>
      <c r="F829" s="121" t="s">
        <v>409</v>
      </c>
      <c r="G829" s="150" t="s">
        <v>533</v>
      </c>
      <c r="H829" s="163" t="s">
        <v>841</v>
      </c>
      <c r="I829" s="142"/>
      <c r="J829" s="142"/>
      <c r="K829" s="124"/>
      <c r="L829" s="124"/>
      <c r="M829" s="124"/>
      <c r="N829" s="124"/>
      <c r="O829" s="124"/>
      <c r="P829" s="124"/>
      <c r="Q829" s="142"/>
      <c r="R829" s="126"/>
      <c r="S829" s="142"/>
      <c r="T829" s="142"/>
      <c r="U829" s="124"/>
      <c r="V829" s="124"/>
      <c r="W829" s="124"/>
      <c r="X829" s="124"/>
      <c r="Y829" s="124"/>
      <c r="Z829" s="124"/>
      <c r="AA829" s="142"/>
      <c r="AB829" s="126"/>
      <c r="AC829" s="127">
        <f>SUM(I829,K829,M829,O829,Q829)</f>
        <v>0</v>
      </c>
      <c r="AD829" s="143" t="s">
        <v>14</v>
      </c>
      <c r="AE829" s="143" t="s">
        <v>168</v>
      </c>
      <c r="AF829" s="129"/>
      <c r="AG829" s="129"/>
      <c r="AH829" s="144"/>
      <c r="AI829" s="131">
        <f t="shared" si="110"/>
        <v>29</v>
      </c>
      <c r="AJ829" s="132" t="str">
        <f t="shared" si="112"/>
        <v>XH</v>
      </c>
      <c r="AK829" s="133"/>
      <c r="AL829" s="134" t="str">
        <f t="shared" si="105"/>
        <v>XH</v>
      </c>
      <c r="AM829" s="119">
        <v>159</v>
      </c>
      <c r="AN829" s="135">
        <f t="shared" si="106"/>
        <v>1</v>
      </c>
      <c r="AO829" s="135" t="str">
        <f t="shared" si="107"/>
        <v>114</v>
      </c>
      <c r="AP829" s="135" t="str">
        <f t="shared" si="108"/>
        <v>11</v>
      </c>
      <c r="AQ829" s="135" t="str">
        <f t="shared" si="109"/>
        <v>1</v>
      </c>
      <c r="AR829" s="146"/>
      <c r="AS829" s="137">
        <v>3</v>
      </c>
      <c r="AT829" s="145"/>
      <c r="AU829" s="145"/>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row>
    <row r="830" spans="1:76" ht="24.95" customHeight="1" x14ac:dyDescent="0.25">
      <c r="A830" s="43">
        <v>8</v>
      </c>
      <c r="B830" s="44">
        <v>14</v>
      </c>
      <c r="C830" s="50" t="s">
        <v>1815</v>
      </c>
      <c r="D830" s="119">
        <f>IF(AND(AS830=AS829,AL830=AL829),IF(AL830="TN",IF(AS829=3,IF(D829&lt;'Phan phong'!$I$9,D829+1,1),IF(D829&lt;'Phan phong'!$I$10,D829+1,1)),IF(AS829=3,IF(D829&lt;'Phan phong'!$P$9,D829+1,1),IF(D829&lt;'Phan phong'!$P$10,D829+1,1))),1)</f>
        <v>4</v>
      </c>
      <c r="E830" s="138">
        <v>290828</v>
      </c>
      <c r="F830" s="121" t="s">
        <v>631</v>
      </c>
      <c r="G830" s="122" t="s">
        <v>533</v>
      </c>
      <c r="H830" s="123">
        <v>37189</v>
      </c>
      <c r="I830" s="124"/>
      <c r="J830" s="124"/>
      <c r="K830" s="124"/>
      <c r="L830" s="124"/>
      <c r="M830" s="124"/>
      <c r="N830" s="124"/>
      <c r="O830" s="124"/>
      <c r="P830" s="124"/>
      <c r="Q830" s="125"/>
      <c r="R830" s="126"/>
      <c r="S830" s="124"/>
      <c r="T830" s="124"/>
      <c r="U830" s="124"/>
      <c r="V830" s="124"/>
      <c r="W830" s="124"/>
      <c r="X830" s="124"/>
      <c r="Y830" s="124"/>
      <c r="Z830" s="124"/>
      <c r="AA830" s="125"/>
      <c r="AB830" s="126"/>
      <c r="AC830" s="127">
        <f>SUM(I830,K830,M830,O830)</f>
        <v>0</v>
      </c>
      <c r="AD830" s="128" t="s">
        <v>7</v>
      </c>
      <c r="AE830" s="128" t="s">
        <v>272</v>
      </c>
      <c r="AF830" s="129"/>
      <c r="AG830" s="129"/>
      <c r="AH830" s="130"/>
      <c r="AI830" s="131">
        <f t="shared" si="110"/>
        <v>29</v>
      </c>
      <c r="AJ830" s="132" t="str">
        <f t="shared" si="112"/>
        <v>XH</v>
      </c>
      <c r="AK830" s="133"/>
      <c r="AL830" s="134" t="str">
        <f t="shared" si="105"/>
        <v>XH</v>
      </c>
      <c r="AM830" s="119">
        <v>966</v>
      </c>
      <c r="AN830" s="135">
        <f t="shared" si="106"/>
        <v>0</v>
      </c>
      <c r="AO830" s="135" t="str">
        <f t="shared" si="107"/>
        <v>106</v>
      </c>
      <c r="AP830" s="135" t="str">
        <f t="shared" si="108"/>
        <v>10</v>
      </c>
      <c r="AQ830" s="135" t="str">
        <f t="shared" si="109"/>
        <v>0</v>
      </c>
      <c r="AR830" s="180"/>
      <c r="AS830" s="137">
        <v>3</v>
      </c>
      <c r="AT830" s="137"/>
      <c r="AU830" s="161"/>
    </row>
    <row r="831" spans="1:76" ht="24.95" customHeight="1" x14ac:dyDescent="0.25">
      <c r="A831" s="43">
        <v>36</v>
      </c>
      <c r="B831" s="43">
        <v>36</v>
      </c>
      <c r="C831" s="15" t="s">
        <v>1049</v>
      </c>
      <c r="D831" s="119">
        <f>IF(AND(AS831=AS830,AL831=AL830),IF(AL831="TN",IF(AS830=3,IF(D830&lt;'Phan phong'!$I$9,D830+1,1),IF(D830&lt;'Phan phong'!$I$10,D830+1,1)),IF(AS830=3,IF(D830&lt;'Phan phong'!$P$9,D830+1,1),IF(D830&lt;'Phan phong'!$P$10,D830+1,1))),1)</f>
        <v>5</v>
      </c>
      <c r="E831" s="120">
        <v>290829</v>
      </c>
      <c r="F831" s="121" t="s">
        <v>498</v>
      </c>
      <c r="G831" s="150" t="s">
        <v>499</v>
      </c>
      <c r="H831" s="163" t="s">
        <v>708</v>
      </c>
      <c r="I831" s="142"/>
      <c r="J831" s="142"/>
      <c r="K831" s="124"/>
      <c r="L831" s="124"/>
      <c r="M831" s="124"/>
      <c r="N831" s="124"/>
      <c r="O831" s="124"/>
      <c r="P831" s="124"/>
      <c r="Q831" s="142"/>
      <c r="R831" s="152"/>
      <c r="S831" s="142"/>
      <c r="T831" s="142"/>
      <c r="U831" s="124"/>
      <c r="V831" s="124"/>
      <c r="W831" s="124"/>
      <c r="X831" s="124"/>
      <c r="Y831" s="124"/>
      <c r="Z831" s="124"/>
      <c r="AA831" s="142"/>
      <c r="AB831" s="152"/>
      <c r="AC831" s="127">
        <f>SUM(I831,K831,M831,O831,Q831)</f>
        <v>0</v>
      </c>
      <c r="AD831" s="143" t="s">
        <v>1281</v>
      </c>
      <c r="AE831" s="143" t="s">
        <v>167</v>
      </c>
      <c r="AF831" s="129"/>
      <c r="AG831" s="129"/>
      <c r="AH831" s="164"/>
      <c r="AI831" s="131">
        <f t="shared" si="110"/>
        <v>29</v>
      </c>
      <c r="AJ831" s="132" t="str">
        <f t="shared" si="112"/>
        <v>XH</v>
      </c>
      <c r="AK831" s="133"/>
      <c r="AL831" s="134" t="str">
        <f t="shared" si="105"/>
        <v>XH</v>
      </c>
      <c r="AM831" s="119">
        <v>372</v>
      </c>
      <c r="AN831" s="135">
        <f t="shared" si="106"/>
        <v>1</v>
      </c>
      <c r="AO831" s="135" t="str">
        <f t="shared" si="107"/>
        <v>119</v>
      </c>
      <c r="AP831" s="135" t="str">
        <f t="shared" si="108"/>
        <v>11</v>
      </c>
      <c r="AQ831" s="135" t="str">
        <f t="shared" si="109"/>
        <v>1</v>
      </c>
      <c r="AR831" s="136"/>
      <c r="AS831" s="137">
        <v>3</v>
      </c>
      <c r="AT831" s="161"/>
      <c r="AU831" s="137"/>
      <c r="AV831" s="6"/>
      <c r="AW831" s="6"/>
      <c r="AX831" s="6"/>
      <c r="AY831" s="6"/>
      <c r="AZ831" s="6"/>
      <c r="BA831" s="6"/>
      <c r="BB831" s="6"/>
      <c r="BC831" s="6"/>
      <c r="BD831" s="6"/>
      <c r="BE831" s="6"/>
      <c r="BF831" s="6"/>
      <c r="BG831" s="6"/>
      <c r="BH831" s="6"/>
      <c r="BI831" s="6"/>
      <c r="BJ831" s="6"/>
      <c r="BK831" s="6"/>
      <c r="BL831" s="6"/>
      <c r="BM831" s="6"/>
      <c r="BN831" s="6"/>
      <c r="BO831" s="6"/>
      <c r="BP831" s="6"/>
      <c r="BQ831" s="6"/>
      <c r="BR831" s="6"/>
      <c r="BS831" s="6"/>
      <c r="BT831" s="6"/>
      <c r="BU831" s="6"/>
      <c r="BV831" s="6"/>
      <c r="BW831" s="6"/>
      <c r="BX831" s="6"/>
    </row>
    <row r="832" spans="1:76" ht="24.95" customHeight="1" x14ac:dyDescent="0.25">
      <c r="A832" s="44">
        <v>28</v>
      </c>
      <c r="B832" s="44">
        <v>38</v>
      </c>
      <c r="C832" s="50" t="s">
        <v>1779</v>
      </c>
      <c r="D832" s="119">
        <f>IF(AND(AS832=AS831,AL832=AL831),IF(AL832="TN",IF(AS831=3,IF(D831&lt;'Phan phong'!$I$9,D831+1,1),IF(D831&lt;'Phan phong'!$I$10,D831+1,1)),IF(AS831=3,IF(D831&lt;'Phan phong'!$P$9,D831+1,1),IF(D831&lt;'Phan phong'!$P$10,D831+1,1))),1)</f>
        <v>6</v>
      </c>
      <c r="E832" s="138">
        <v>290830</v>
      </c>
      <c r="F832" s="121" t="s">
        <v>348</v>
      </c>
      <c r="G832" s="122" t="s">
        <v>499</v>
      </c>
      <c r="H832" s="123">
        <v>36960</v>
      </c>
      <c r="I832" s="124"/>
      <c r="J832" s="124"/>
      <c r="K832" s="124"/>
      <c r="L832" s="124"/>
      <c r="M832" s="124"/>
      <c r="N832" s="124"/>
      <c r="O832" s="124"/>
      <c r="P832" s="124"/>
      <c r="Q832" s="125"/>
      <c r="R832" s="126"/>
      <c r="S832" s="124"/>
      <c r="T832" s="124"/>
      <c r="U832" s="124"/>
      <c r="V832" s="124"/>
      <c r="W832" s="124"/>
      <c r="X832" s="124"/>
      <c r="Y832" s="124"/>
      <c r="Z832" s="124"/>
      <c r="AA832" s="125"/>
      <c r="AB832" s="126"/>
      <c r="AC832" s="127">
        <f>SUM(I832,K832,M832,O832)</f>
        <v>0</v>
      </c>
      <c r="AD832" s="128" t="s">
        <v>5</v>
      </c>
      <c r="AE832" s="128" t="s">
        <v>272</v>
      </c>
      <c r="AF832" s="129"/>
      <c r="AG832" s="129"/>
      <c r="AH832" s="130"/>
      <c r="AI832" s="131">
        <f t="shared" si="110"/>
        <v>29</v>
      </c>
      <c r="AJ832" s="132" t="str">
        <f t="shared" si="112"/>
        <v>XH</v>
      </c>
      <c r="AK832" s="133"/>
      <c r="AL832" s="134" t="str">
        <f t="shared" si="105"/>
        <v>XH</v>
      </c>
      <c r="AM832" s="119">
        <v>929</v>
      </c>
      <c r="AN832" s="135">
        <f t="shared" si="106"/>
        <v>0</v>
      </c>
      <c r="AO832" s="135" t="str">
        <f t="shared" si="107"/>
        <v>105</v>
      </c>
      <c r="AP832" s="135" t="str">
        <f t="shared" si="108"/>
        <v>10</v>
      </c>
      <c r="AQ832" s="135" t="str">
        <f t="shared" si="109"/>
        <v>0</v>
      </c>
      <c r="AR832" s="136"/>
      <c r="AS832" s="137">
        <v>3</v>
      </c>
      <c r="AT832" s="137"/>
      <c r="AU832" s="161"/>
    </row>
    <row r="833" spans="1:76" ht="24.95" customHeight="1" x14ac:dyDescent="0.25">
      <c r="A833" s="43">
        <v>15</v>
      </c>
      <c r="B833" s="44">
        <v>15</v>
      </c>
      <c r="C833" s="50" t="s">
        <v>1876</v>
      </c>
      <c r="D833" s="119">
        <f>IF(AND(AS833=AS832,AL833=AL832),IF(AL833="TN",IF(AS832=3,IF(D832&lt;'Phan phong'!$I$9,D832+1,1),IF(D832&lt;'Phan phong'!$I$10,D832+1,1)),IF(AS832=3,IF(D832&lt;'Phan phong'!$P$9,D832+1,1),IF(D832&lt;'Phan phong'!$P$10,D832+1,1))),1)</f>
        <v>7</v>
      </c>
      <c r="E833" s="120">
        <v>290831</v>
      </c>
      <c r="F833" s="121" t="s">
        <v>596</v>
      </c>
      <c r="G833" s="122" t="s">
        <v>327</v>
      </c>
      <c r="H833" s="123">
        <v>37152</v>
      </c>
      <c r="I833" s="124"/>
      <c r="J833" s="124"/>
      <c r="K833" s="124"/>
      <c r="L833" s="124"/>
      <c r="M833" s="124"/>
      <c r="N833" s="124"/>
      <c r="O833" s="124"/>
      <c r="P833" s="124"/>
      <c r="Q833" s="125"/>
      <c r="R833" s="126"/>
      <c r="S833" s="124"/>
      <c r="T833" s="124"/>
      <c r="U833" s="124"/>
      <c r="V833" s="124"/>
      <c r="W833" s="124"/>
      <c r="X833" s="124"/>
      <c r="Y833" s="124"/>
      <c r="Z833" s="124"/>
      <c r="AA833" s="125"/>
      <c r="AB833" s="126"/>
      <c r="AC833" s="127">
        <f>SUM(I833,K833,M833,O833)</f>
        <v>0</v>
      </c>
      <c r="AD833" s="128" t="s">
        <v>9</v>
      </c>
      <c r="AE833" s="128" t="s">
        <v>272</v>
      </c>
      <c r="AF833" s="129"/>
      <c r="AG833" s="129"/>
      <c r="AH833" s="130"/>
      <c r="AI833" s="131">
        <f t="shared" si="110"/>
        <v>29</v>
      </c>
      <c r="AJ833" s="132" t="str">
        <f t="shared" si="112"/>
        <v>XH</v>
      </c>
      <c r="AK833" s="133"/>
      <c r="AL833" s="134" t="str">
        <f t="shared" si="105"/>
        <v>XH</v>
      </c>
      <c r="AM833" s="119">
        <v>1032</v>
      </c>
      <c r="AN833" s="135">
        <f t="shared" si="106"/>
        <v>0</v>
      </c>
      <c r="AO833" s="135" t="str">
        <f t="shared" si="107"/>
        <v>108</v>
      </c>
      <c r="AP833" s="135" t="str">
        <f t="shared" si="108"/>
        <v>10</v>
      </c>
      <c r="AQ833" s="135" t="str">
        <f t="shared" si="109"/>
        <v>0</v>
      </c>
      <c r="AR833" s="136"/>
      <c r="AS833" s="137">
        <v>3</v>
      </c>
      <c r="AT833" s="137"/>
      <c r="AU833" s="161"/>
    </row>
    <row r="834" spans="1:76" ht="24.95" customHeight="1" x14ac:dyDescent="0.25">
      <c r="A834" s="43">
        <v>28</v>
      </c>
      <c r="B834" s="43">
        <v>28</v>
      </c>
      <c r="C834" s="15" t="s">
        <v>1166</v>
      </c>
      <c r="D834" s="119">
        <f>IF(AND(AS834=AS833,AL834=AL833),IF(AL834="TN",IF(AS833=3,IF(D833&lt;'Phan phong'!$I$9,D833+1,1),IF(D833&lt;'Phan phong'!$I$10,D833+1,1)),IF(AS833=3,IF(D833&lt;'Phan phong'!$P$9,D833+1,1),IF(D833&lt;'Phan phong'!$P$10,D833+1,1))),1)</f>
        <v>8</v>
      </c>
      <c r="E834" s="138">
        <v>290832</v>
      </c>
      <c r="F834" s="121" t="s">
        <v>596</v>
      </c>
      <c r="G834" s="150" t="s">
        <v>327</v>
      </c>
      <c r="H834" s="163" t="s">
        <v>860</v>
      </c>
      <c r="I834" s="142"/>
      <c r="J834" s="142"/>
      <c r="K834" s="124"/>
      <c r="L834" s="124"/>
      <c r="M834" s="124"/>
      <c r="N834" s="124"/>
      <c r="O834" s="124"/>
      <c r="P834" s="124"/>
      <c r="Q834" s="142"/>
      <c r="R834" s="152"/>
      <c r="S834" s="142"/>
      <c r="T834" s="142"/>
      <c r="U834" s="124"/>
      <c r="V834" s="124"/>
      <c r="W834" s="124"/>
      <c r="X834" s="124"/>
      <c r="Y834" s="124"/>
      <c r="Z834" s="124"/>
      <c r="AA834" s="142"/>
      <c r="AB834" s="152"/>
      <c r="AC834" s="127">
        <f>SUM(I834,K834,M834,O834,Q834)</f>
        <v>0</v>
      </c>
      <c r="AD834" s="143" t="s">
        <v>1281</v>
      </c>
      <c r="AE834" s="143" t="s">
        <v>167</v>
      </c>
      <c r="AF834" s="129"/>
      <c r="AG834" s="129"/>
      <c r="AH834" s="164"/>
      <c r="AI834" s="131">
        <f t="shared" si="110"/>
        <v>29</v>
      </c>
      <c r="AJ834" s="132" t="str">
        <f t="shared" si="112"/>
        <v>XH</v>
      </c>
      <c r="AK834" s="133"/>
      <c r="AL834" s="134" t="str">
        <f t="shared" si="105"/>
        <v>XH</v>
      </c>
      <c r="AM834" s="119">
        <v>373</v>
      </c>
      <c r="AN834" s="135">
        <f t="shared" si="106"/>
        <v>1</v>
      </c>
      <c r="AO834" s="135" t="str">
        <f t="shared" si="107"/>
        <v>119</v>
      </c>
      <c r="AP834" s="135" t="str">
        <f t="shared" si="108"/>
        <v>11</v>
      </c>
      <c r="AQ834" s="135" t="str">
        <f t="shared" si="109"/>
        <v>1</v>
      </c>
      <c r="AR834" s="136"/>
      <c r="AS834" s="137">
        <v>3</v>
      </c>
      <c r="AT834" s="161"/>
      <c r="AU834" s="137"/>
      <c r="AV834" s="6"/>
      <c r="AW834" s="6"/>
      <c r="AX834" s="6"/>
      <c r="AY834" s="6"/>
      <c r="AZ834" s="6"/>
      <c r="BA834" s="6"/>
      <c r="BB834" s="6"/>
      <c r="BC834" s="6"/>
      <c r="BD834" s="6"/>
      <c r="BE834" s="6"/>
      <c r="BF834" s="6"/>
      <c r="BG834" s="6"/>
      <c r="BH834" s="6"/>
      <c r="BI834" s="6"/>
      <c r="BJ834" s="6"/>
      <c r="BK834" s="6"/>
      <c r="BL834" s="6"/>
      <c r="BM834" s="6"/>
      <c r="BN834" s="6"/>
      <c r="BO834" s="6"/>
      <c r="BP834" s="6"/>
      <c r="BQ834" s="6"/>
      <c r="BR834" s="6"/>
      <c r="BS834" s="6"/>
      <c r="BT834" s="6"/>
      <c r="BU834" s="6"/>
      <c r="BV834" s="6"/>
      <c r="BW834" s="6"/>
      <c r="BX834" s="6"/>
    </row>
    <row r="835" spans="1:76" ht="24.95" customHeight="1" x14ac:dyDescent="0.2">
      <c r="A835" s="43">
        <v>27</v>
      </c>
      <c r="B835" s="43">
        <v>18</v>
      </c>
      <c r="C835" s="15" t="s">
        <v>1215</v>
      </c>
      <c r="D835" s="119">
        <f>IF(AND(AS835=AS834,AL835=AL834),IF(AL835="TN",IF(AS834=3,IF(D834&lt;'Phan phong'!$I$9,D834+1,1),IF(D834&lt;'Phan phong'!$I$10,D834+1,1)),IF(AS834=3,IF(D834&lt;'Phan phong'!$P$9,D834+1,1),IF(D834&lt;'Phan phong'!$P$10,D834+1,1))),1)</f>
        <v>9</v>
      </c>
      <c r="E835" s="120">
        <v>290833</v>
      </c>
      <c r="F835" s="121" t="s">
        <v>346</v>
      </c>
      <c r="G835" s="150" t="s">
        <v>327</v>
      </c>
      <c r="H835" s="163" t="s">
        <v>883</v>
      </c>
      <c r="I835" s="142"/>
      <c r="J835" s="142"/>
      <c r="K835" s="124"/>
      <c r="L835" s="124"/>
      <c r="M835" s="124"/>
      <c r="N835" s="124"/>
      <c r="O835" s="124"/>
      <c r="P835" s="124"/>
      <c r="Q835" s="142"/>
      <c r="R835" s="126"/>
      <c r="S835" s="142"/>
      <c r="T835" s="142"/>
      <c r="U835" s="124"/>
      <c r="V835" s="124"/>
      <c r="W835" s="124"/>
      <c r="X835" s="124"/>
      <c r="Y835" s="124"/>
      <c r="Z835" s="124"/>
      <c r="AA835" s="142"/>
      <c r="AB835" s="126"/>
      <c r="AC835" s="127">
        <f>SUM(I835,K835,M835,O835,Q835)</f>
        <v>0</v>
      </c>
      <c r="AD835" s="143" t="s">
        <v>12</v>
      </c>
      <c r="AE835" s="143" t="s">
        <v>165</v>
      </c>
      <c r="AF835" s="129"/>
      <c r="AG835" s="129"/>
      <c r="AH835" s="144"/>
      <c r="AI835" s="131">
        <f t="shared" si="110"/>
        <v>29</v>
      </c>
      <c r="AJ835" s="132" t="str">
        <f t="shared" si="112"/>
        <v>XH</v>
      </c>
      <c r="AK835" s="133"/>
      <c r="AL835" s="134" t="str">
        <f t="shared" ref="AL835:AL898" si="114">IF(AK835&lt;&gt;"",AK835,AJ835)</f>
        <v>XH</v>
      </c>
      <c r="AM835" s="119">
        <v>200</v>
      </c>
      <c r="AN835" s="135">
        <f t="shared" ref="AN835:AN898" si="115">IF(LEFT(AE835,2)="11",1,IF(LEFT(AE835,2)="12",2,0))</f>
        <v>1</v>
      </c>
      <c r="AO835" s="135" t="str">
        <f t="shared" ref="AO835:AO898" si="116">LEFT(AD835,2)&amp;RIGHT(AD835,1)</f>
        <v>115</v>
      </c>
      <c r="AP835" s="135" t="str">
        <f t="shared" ref="AP835:AP898" si="117">LEFT(AD835,2)</f>
        <v>11</v>
      </c>
      <c r="AQ835" s="135" t="str">
        <f t="shared" ref="AQ835:AQ898" si="118">RIGHT(AP835,1)</f>
        <v>1</v>
      </c>
      <c r="AR835" s="146"/>
      <c r="AS835" s="137">
        <v>3</v>
      </c>
      <c r="AT835" s="137"/>
      <c r="AU835" s="145"/>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row>
    <row r="836" spans="1:76" ht="24.95" customHeight="1" x14ac:dyDescent="0.25">
      <c r="A836" s="43">
        <v>13</v>
      </c>
      <c r="B836" s="44">
        <v>22</v>
      </c>
      <c r="C836" s="50" t="s">
        <v>1733</v>
      </c>
      <c r="D836" s="119">
        <f>IF(AND(AS836=AS835,AL836=AL835),IF(AL836="TN",IF(AS835=3,IF(D835&lt;'Phan phong'!$I$9,D835+1,1),IF(D835&lt;'Phan phong'!$I$10,D835+1,1)),IF(AS835=3,IF(D835&lt;'Phan phong'!$P$9,D835+1,1),IF(D835&lt;'Phan phong'!$P$10,D835+1,1))),1)</f>
        <v>10</v>
      </c>
      <c r="E836" s="138">
        <v>290834</v>
      </c>
      <c r="F836" s="121" t="s">
        <v>594</v>
      </c>
      <c r="G836" s="122" t="s">
        <v>327</v>
      </c>
      <c r="H836" s="123">
        <v>37009</v>
      </c>
      <c r="I836" s="124"/>
      <c r="J836" s="124"/>
      <c r="K836" s="124"/>
      <c r="L836" s="124"/>
      <c r="M836" s="124"/>
      <c r="N836" s="124"/>
      <c r="O836" s="124"/>
      <c r="P836" s="124"/>
      <c r="Q836" s="125"/>
      <c r="R836" s="126"/>
      <c r="S836" s="124"/>
      <c r="T836" s="124"/>
      <c r="U836" s="124"/>
      <c r="V836" s="124"/>
      <c r="W836" s="124"/>
      <c r="X836" s="124"/>
      <c r="Y836" s="124"/>
      <c r="Z836" s="124"/>
      <c r="AA836" s="125"/>
      <c r="AB836" s="126"/>
      <c r="AC836" s="127">
        <f>SUM(I836,K836,M836,O836,Q836)</f>
        <v>0</v>
      </c>
      <c r="AD836" s="128" t="s">
        <v>6</v>
      </c>
      <c r="AE836" s="128" t="s">
        <v>272</v>
      </c>
      <c r="AF836" s="177"/>
      <c r="AG836" s="177"/>
      <c r="AH836" s="171"/>
      <c r="AI836" s="131">
        <f t="shared" ref="AI836:AI899" si="119">IF($D836=1,AI835+1,AI835)</f>
        <v>29</v>
      </c>
      <c r="AJ836" s="132" t="str">
        <f t="shared" si="112"/>
        <v>XH</v>
      </c>
      <c r="AK836" s="133"/>
      <c r="AL836" s="134" t="str">
        <f t="shared" si="114"/>
        <v>XH</v>
      </c>
      <c r="AM836" s="119">
        <v>883</v>
      </c>
      <c r="AN836" s="135">
        <f t="shared" si="115"/>
        <v>0</v>
      </c>
      <c r="AO836" s="135" t="str">
        <f t="shared" si="116"/>
        <v>104</v>
      </c>
      <c r="AP836" s="135" t="str">
        <f t="shared" si="117"/>
        <v>10</v>
      </c>
      <c r="AQ836" s="135" t="str">
        <f t="shared" si="118"/>
        <v>0</v>
      </c>
      <c r="AR836" s="136"/>
      <c r="AS836" s="137">
        <v>3</v>
      </c>
      <c r="AT836" s="162"/>
      <c r="AU836" s="161"/>
    </row>
    <row r="837" spans="1:76" ht="24.95" customHeight="1" x14ac:dyDescent="0.25">
      <c r="A837" s="43">
        <v>43</v>
      </c>
      <c r="B837" s="43">
        <v>43</v>
      </c>
      <c r="C837" s="15" t="s">
        <v>1164</v>
      </c>
      <c r="D837" s="119">
        <f>IF(AND(AS837=AS836,AL837=AL836),IF(AL837="TN",IF(AS836=3,IF(D836&lt;'Phan phong'!$I$9,D836+1,1),IF(D836&lt;'Phan phong'!$I$10,D836+1,1)),IF(AS836=3,IF(D836&lt;'Phan phong'!$P$9,D836+1,1),IF(D836&lt;'Phan phong'!$P$10,D836+1,1))),1)</f>
        <v>11</v>
      </c>
      <c r="E837" s="120">
        <v>290835</v>
      </c>
      <c r="F837" s="121" t="s">
        <v>594</v>
      </c>
      <c r="G837" s="150" t="s">
        <v>327</v>
      </c>
      <c r="H837" s="163" t="s">
        <v>220</v>
      </c>
      <c r="I837" s="142"/>
      <c r="J837" s="142"/>
      <c r="K837" s="124"/>
      <c r="L837" s="124"/>
      <c r="M837" s="124"/>
      <c r="N837" s="124"/>
      <c r="O837" s="124"/>
      <c r="P837" s="124"/>
      <c r="Q837" s="142"/>
      <c r="R837" s="152"/>
      <c r="S837" s="142"/>
      <c r="T837" s="142"/>
      <c r="U837" s="124"/>
      <c r="V837" s="124"/>
      <c r="W837" s="124"/>
      <c r="X837" s="124"/>
      <c r="Y837" s="124"/>
      <c r="Z837" s="124"/>
      <c r="AA837" s="142"/>
      <c r="AB837" s="152"/>
      <c r="AC837" s="127">
        <f>SUM(I837,K837,M837,O837,Q837)</f>
        <v>0</v>
      </c>
      <c r="AD837" s="143" t="s">
        <v>1281</v>
      </c>
      <c r="AE837" s="143" t="s">
        <v>167</v>
      </c>
      <c r="AF837" s="129"/>
      <c r="AG837" s="129"/>
      <c r="AH837" s="144"/>
      <c r="AI837" s="131">
        <f t="shared" si="119"/>
        <v>29</v>
      </c>
      <c r="AJ837" s="132" t="str">
        <f t="shared" si="112"/>
        <v>XH</v>
      </c>
      <c r="AK837" s="133"/>
      <c r="AL837" s="134" t="str">
        <f t="shared" si="114"/>
        <v>XH</v>
      </c>
      <c r="AM837" s="119">
        <v>374</v>
      </c>
      <c r="AN837" s="135">
        <f t="shared" si="115"/>
        <v>1</v>
      </c>
      <c r="AO837" s="135" t="str">
        <f t="shared" si="116"/>
        <v>119</v>
      </c>
      <c r="AP837" s="135" t="str">
        <f t="shared" si="117"/>
        <v>11</v>
      </c>
      <c r="AQ837" s="135" t="str">
        <f t="shared" si="118"/>
        <v>1</v>
      </c>
      <c r="AR837" s="136"/>
      <c r="AS837" s="137">
        <v>3</v>
      </c>
      <c r="AT837" s="161"/>
      <c r="AU837" s="137"/>
      <c r="AV837" s="6"/>
      <c r="AW837" s="6"/>
      <c r="AX837" s="6"/>
      <c r="AY837" s="6"/>
      <c r="AZ837" s="6"/>
      <c r="BA837" s="6"/>
      <c r="BB837" s="6"/>
      <c r="BC837" s="6"/>
      <c r="BD837" s="6"/>
      <c r="BE837" s="6"/>
      <c r="BF837" s="6"/>
      <c r="BG837" s="6"/>
      <c r="BH837" s="6"/>
      <c r="BI837" s="6"/>
      <c r="BJ837" s="6"/>
      <c r="BK837" s="6"/>
      <c r="BL837" s="6"/>
      <c r="BM837" s="6"/>
      <c r="BN837" s="6"/>
      <c r="BO837" s="6"/>
      <c r="BP837" s="6"/>
      <c r="BQ837" s="6"/>
      <c r="BR837" s="6"/>
      <c r="BS837" s="6"/>
      <c r="BT837" s="6"/>
      <c r="BU837" s="6"/>
      <c r="BV837" s="6"/>
      <c r="BW837" s="6"/>
      <c r="BX837" s="6"/>
    </row>
    <row r="838" spans="1:76" ht="24.95" customHeight="1" x14ac:dyDescent="0.2">
      <c r="A838" s="42">
        <v>46</v>
      </c>
      <c r="B838" s="43">
        <v>9</v>
      </c>
      <c r="C838" s="50" t="s">
        <v>1664</v>
      </c>
      <c r="D838" s="119">
        <f>IF(AND(AS838=AS837,AL838=AL837),IF(AL838="TN",IF(AS837=3,IF(D837&lt;'Phan phong'!$I$9,D837+1,1),IF(D837&lt;'Phan phong'!$I$10,D837+1,1)),IF(AS837=3,IF(D837&lt;'Phan phong'!$P$9,D837+1,1),IF(D837&lt;'Phan phong'!$P$10,D837+1,1))),1)</f>
        <v>12</v>
      </c>
      <c r="E838" s="138">
        <v>290836</v>
      </c>
      <c r="F838" s="121" t="s">
        <v>1460</v>
      </c>
      <c r="G838" s="150" t="s">
        <v>327</v>
      </c>
      <c r="H838" s="151" t="s">
        <v>715</v>
      </c>
      <c r="I838" s="142"/>
      <c r="J838" s="142"/>
      <c r="K838" s="124"/>
      <c r="L838" s="124"/>
      <c r="M838" s="124"/>
      <c r="N838" s="124"/>
      <c r="O838" s="124"/>
      <c r="P838" s="124"/>
      <c r="Q838" s="142"/>
      <c r="R838" s="126"/>
      <c r="S838" s="142"/>
      <c r="T838" s="142"/>
      <c r="U838" s="124"/>
      <c r="V838" s="124"/>
      <c r="W838" s="124"/>
      <c r="X838" s="124"/>
      <c r="Y838" s="124"/>
      <c r="Z838" s="124"/>
      <c r="AA838" s="142"/>
      <c r="AB838" s="126"/>
      <c r="AC838" s="127">
        <f>SUM(I838,K838,M838,O838)</f>
        <v>0</v>
      </c>
      <c r="AD838" s="128" t="s">
        <v>4</v>
      </c>
      <c r="AE838" s="128" t="s">
        <v>272</v>
      </c>
      <c r="AF838" s="129"/>
      <c r="AG838" s="129"/>
      <c r="AH838" s="171" t="s">
        <v>1503</v>
      </c>
      <c r="AI838" s="131">
        <f t="shared" si="119"/>
        <v>29</v>
      </c>
      <c r="AJ838" s="132" t="str">
        <f t="shared" si="112"/>
        <v>XH</v>
      </c>
      <c r="AK838" s="133"/>
      <c r="AL838" s="134" t="str">
        <f t="shared" si="114"/>
        <v>XH</v>
      </c>
      <c r="AM838" s="119">
        <v>814</v>
      </c>
      <c r="AN838" s="135">
        <f t="shared" si="115"/>
        <v>0</v>
      </c>
      <c r="AO838" s="135" t="str">
        <f t="shared" si="116"/>
        <v>103</v>
      </c>
      <c r="AP838" s="135" t="str">
        <f t="shared" si="117"/>
        <v>10</v>
      </c>
      <c r="AQ838" s="135" t="str">
        <f t="shared" si="118"/>
        <v>0</v>
      </c>
      <c r="AR838" s="146"/>
      <c r="AS838" s="137">
        <v>3</v>
      </c>
      <c r="AT838" s="145"/>
      <c r="AU838" s="137"/>
      <c r="AV838" s="6"/>
      <c r="AW838" s="6"/>
      <c r="AX838" s="6"/>
      <c r="AY838" s="6"/>
      <c r="AZ838" s="6"/>
      <c r="BA838" s="6"/>
      <c r="BB838" s="6"/>
      <c r="BC838" s="6"/>
      <c r="BD838" s="6"/>
      <c r="BE838" s="6"/>
      <c r="BF838" s="6"/>
      <c r="BG838" s="6"/>
      <c r="BH838" s="6"/>
      <c r="BI838" s="6"/>
      <c r="BJ838" s="6"/>
      <c r="BK838" s="6"/>
      <c r="BL838" s="6"/>
      <c r="BM838" s="6"/>
      <c r="BN838" s="6"/>
      <c r="BO838" s="6"/>
      <c r="BP838" s="6"/>
      <c r="BQ838" s="6"/>
      <c r="BR838" s="6"/>
      <c r="BS838" s="6"/>
      <c r="BT838" s="6"/>
      <c r="BU838" s="6"/>
      <c r="BV838" s="6"/>
      <c r="BW838" s="6"/>
      <c r="BX838" s="6"/>
    </row>
    <row r="839" spans="1:76" ht="24.95" customHeight="1" x14ac:dyDescent="0.25">
      <c r="A839" s="43">
        <v>25</v>
      </c>
      <c r="B839" s="43">
        <v>24</v>
      </c>
      <c r="C839" s="15" t="s">
        <v>1242</v>
      </c>
      <c r="D839" s="119">
        <f>IF(AND(AS839=AS838,AL839=AL838),IF(AL839="TN",IF(AS838=3,IF(D838&lt;'Phan phong'!$I$9,D838+1,1),IF(D838&lt;'Phan phong'!$I$10,D838+1,1)),IF(AS838=3,IF(D838&lt;'Phan phong'!$P$9,D838+1,1),IF(D838&lt;'Phan phong'!$P$10,D838+1,1))),1)</f>
        <v>13</v>
      </c>
      <c r="E839" s="120">
        <v>290837</v>
      </c>
      <c r="F839" s="121" t="s">
        <v>641</v>
      </c>
      <c r="G839" s="150" t="s">
        <v>327</v>
      </c>
      <c r="H839" s="163" t="s">
        <v>779</v>
      </c>
      <c r="I839" s="142"/>
      <c r="J839" s="142"/>
      <c r="K839" s="124"/>
      <c r="L839" s="124"/>
      <c r="M839" s="124"/>
      <c r="N839" s="124"/>
      <c r="O839" s="124"/>
      <c r="P839" s="124"/>
      <c r="Q839" s="142"/>
      <c r="R839" s="152"/>
      <c r="S839" s="142"/>
      <c r="T839" s="142"/>
      <c r="U839" s="124"/>
      <c r="V839" s="124"/>
      <c r="W839" s="124"/>
      <c r="X839" s="124"/>
      <c r="Y839" s="124"/>
      <c r="Z839" s="124"/>
      <c r="AA839" s="142"/>
      <c r="AB839" s="152"/>
      <c r="AC839" s="127">
        <f>SUM(I839,K839,M839,O839,Q839)</f>
        <v>0</v>
      </c>
      <c r="AD839" s="143" t="s">
        <v>10</v>
      </c>
      <c r="AE839" s="143" t="s">
        <v>168</v>
      </c>
      <c r="AF839" s="129"/>
      <c r="AG839" s="129"/>
      <c r="AH839" s="144"/>
      <c r="AI839" s="131">
        <f t="shared" si="119"/>
        <v>29</v>
      </c>
      <c r="AJ839" s="132" t="str">
        <f t="shared" si="112"/>
        <v>XH</v>
      </c>
      <c r="AK839" s="133"/>
      <c r="AL839" s="134" t="str">
        <f t="shared" si="114"/>
        <v>XH</v>
      </c>
      <c r="AM839" s="119">
        <v>34</v>
      </c>
      <c r="AN839" s="135">
        <f t="shared" si="115"/>
        <v>1</v>
      </c>
      <c r="AO839" s="135" t="str">
        <f t="shared" si="116"/>
        <v>111</v>
      </c>
      <c r="AP839" s="135" t="str">
        <f t="shared" si="117"/>
        <v>11</v>
      </c>
      <c r="AQ839" s="135" t="str">
        <f t="shared" si="118"/>
        <v>1</v>
      </c>
      <c r="AR839" s="136"/>
      <c r="AS839" s="137">
        <v>3</v>
      </c>
      <c r="AT839" s="161"/>
      <c r="AU839" s="137"/>
      <c r="AV839" s="6"/>
      <c r="AW839" s="6"/>
      <c r="AX839" s="6"/>
      <c r="AY839" s="6"/>
      <c r="AZ839" s="6"/>
      <c r="BA839" s="6"/>
      <c r="BB839" s="6"/>
      <c r="BC839" s="6"/>
      <c r="BD839" s="6"/>
      <c r="BE839" s="6"/>
      <c r="BF839" s="6"/>
      <c r="BG839" s="6"/>
      <c r="BH839" s="6"/>
      <c r="BI839" s="6"/>
      <c r="BJ839" s="6"/>
      <c r="BK839" s="6"/>
      <c r="BL839" s="6"/>
      <c r="BM839" s="6"/>
      <c r="BN839" s="6"/>
      <c r="BO839" s="6"/>
      <c r="BP839" s="6"/>
      <c r="BQ839" s="6"/>
      <c r="BR839" s="6"/>
      <c r="BS839" s="6"/>
      <c r="BT839" s="6"/>
      <c r="BU839" s="6"/>
      <c r="BV839" s="6"/>
      <c r="BW839" s="6"/>
      <c r="BX839" s="6"/>
    </row>
    <row r="840" spans="1:76" ht="24.95" customHeight="1" x14ac:dyDescent="0.2">
      <c r="A840" s="43">
        <v>33</v>
      </c>
      <c r="B840" s="44">
        <v>36</v>
      </c>
      <c r="C840" s="50" t="s">
        <v>1798</v>
      </c>
      <c r="D840" s="119">
        <f>IF(AND(AS840=AS839,AL840=AL839),IF(AL840="TN",IF(AS839=3,IF(D839&lt;'Phan phong'!$I$9,D839+1,1),IF(D839&lt;'Phan phong'!$I$10,D839+1,1)),IF(AS839=3,IF(D839&lt;'Phan phong'!$P$9,D839+1,1),IF(D839&lt;'Phan phong'!$P$10,D839+1,1))),1)</f>
        <v>14</v>
      </c>
      <c r="E840" s="138">
        <v>290838</v>
      </c>
      <c r="F840" s="121" t="s">
        <v>471</v>
      </c>
      <c r="G840" s="122" t="s">
        <v>354</v>
      </c>
      <c r="H840" s="123">
        <v>37184</v>
      </c>
      <c r="I840" s="124"/>
      <c r="J840" s="124"/>
      <c r="K840" s="124"/>
      <c r="L840" s="124"/>
      <c r="M840" s="124"/>
      <c r="N840" s="124"/>
      <c r="O840" s="124"/>
      <c r="P840" s="124"/>
      <c r="Q840" s="125"/>
      <c r="R840" s="126"/>
      <c r="S840" s="124"/>
      <c r="T840" s="124"/>
      <c r="U840" s="124"/>
      <c r="V840" s="124"/>
      <c r="W840" s="124"/>
      <c r="X840" s="124"/>
      <c r="Y840" s="124"/>
      <c r="Z840" s="124"/>
      <c r="AA840" s="125"/>
      <c r="AB840" s="126"/>
      <c r="AC840" s="127">
        <f>SUM(I840,K840,M840,O840)</f>
        <v>0</v>
      </c>
      <c r="AD840" s="128" t="s">
        <v>7</v>
      </c>
      <c r="AE840" s="128" t="s">
        <v>272</v>
      </c>
      <c r="AF840" s="129"/>
      <c r="AG840" s="129"/>
      <c r="AH840" s="130"/>
      <c r="AI840" s="131">
        <f t="shared" si="119"/>
        <v>29</v>
      </c>
      <c r="AJ840" s="132" t="str">
        <f t="shared" si="112"/>
        <v>XH</v>
      </c>
      <c r="AK840" s="133"/>
      <c r="AL840" s="134" t="str">
        <f t="shared" si="114"/>
        <v>XH</v>
      </c>
      <c r="AM840" s="119">
        <v>949</v>
      </c>
      <c r="AN840" s="135">
        <f t="shared" si="115"/>
        <v>0</v>
      </c>
      <c r="AO840" s="135" t="str">
        <f t="shared" si="116"/>
        <v>106</v>
      </c>
      <c r="AP840" s="135" t="str">
        <f t="shared" si="117"/>
        <v>10</v>
      </c>
      <c r="AQ840" s="135" t="str">
        <f t="shared" si="118"/>
        <v>0</v>
      </c>
      <c r="AR840" s="225"/>
      <c r="AS840" s="137">
        <v>3</v>
      </c>
      <c r="AT840" s="145"/>
      <c r="AU840" s="161"/>
    </row>
    <row r="841" spans="1:76" ht="24.95" customHeight="1" x14ac:dyDescent="0.25">
      <c r="A841" s="43">
        <v>18</v>
      </c>
      <c r="B841" s="44">
        <v>21</v>
      </c>
      <c r="C841" s="50" t="s">
        <v>1672</v>
      </c>
      <c r="D841" s="119">
        <f>IF(AND(AS841=AS840,AL841=AL840),IF(AL841="TN",IF(AS840=3,IF(D840&lt;'Phan phong'!$I$9,D840+1,1),IF(D840&lt;'Phan phong'!$I$10,D840+1,1)),IF(AS840=3,IF(D840&lt;'Phan phong'!$P$9,D840+1,1),IF(D840&lt;'Phan phong'!$P$10,D840+1,1))),1)</f>
        <v>15</v>
      </c>
      <c r="E841" s="120">
        <v>290839</v>
      </c>
      <c r="F841" s="121" t="s">
        <v>2001</v>
      </c>
      <c r="G841" s="122" t="s">
        <v>354</v>
      </c>
      <c r="H841" s="174">
        <v>37077</v>
      </c>
      <c r="I841" s="175"/>
      <c r="J841" s="175"/>
      <c r="K841" s="175"/>
      <c r="L841" s="175"/>
      <c r="M841" s="175"/>
      <c r="N841" s="175"/>
      <c r="O841" s="175"/>
      <c r="P841" s="175"/>
      <c r="Q841" s="176"/>
      <c r="R841" s="126"/>
      <c r="S841" s="175"/>
      <c r="T841" s="175"/>
      <c r="U841" s="175"/>
      <c r="V841" s="175"/>
      <c r="W841" s="175"/>
      <c r="X841" s="175"/>
      <c r="Y841" s="175"/>
      <c r="Z841" s="175"/>
      <c r="AA841" s="176"/>
      <c r="AB841" s="126"/>
      <c r="AC841" s="127">
        <f>SUM(I841,K841,M841,O841,Q841)</f>
        <v>0</v>
      </c>
      <c r="AD841" s="128" t="s">
        <v>4</v>
      </c>
      <c r="AE841" s="128" t="s">
        <v>272</v>
      </c>
      <c r="AF841" s="177"/>
      <c r="AG841" s="177"/>
      <c r="AH841" s="165"/>
      <c r="AI841" s="131">
        <f t="shared" si="119"/>
        <v>29</v>
      </c>
      <c r="AJ841" s="132" t="str">
        <f t="shared" ref="AJ841:AJ872" si="120">LEFT(RIGHT(AE841,3),2)</f>
        <v>XH</v>
      </c>
      <c r="AK841" s="133"/>
      <c r="AL841" s="134" t="str">
        <f t="shared" si="114"/>
        <v>XH</v>
      </c>
      <c r="AM841" s="119">
        <v>822</v>
      </c>
      <c r="AN841" s="135">
        <f t="shared" si="115"/>
        <v>0</v>
      </c>
      <c r="AO841" s="135" t="str">
        <f t="shared" si="116"/>
        <v>103</v>
      </c>
      <c r="AP841" s="135" t="str">
        <f t="shared" si="117"/>
        <v>10</v>
      </c>
      <c r="AQ841" s="135" t="str">
        <f t="shared" si="118"/>
        <v>0</v>
      </c>
      <c r="AR841" s="136"/>
      <c r="AS841" s="137">
        <v>3</v>
      </c>
      <c r="AT841" s="161"/>
      <c r="AU841" s="161"/>
    </row>
    <row r="842" spans="1:76" ht="24.95" customHeight="1" x14ac:dyDescent="0.2">
      <c r="A842" s="43">
        <v>8</v>
      </c>
      <c r="B842" s="44">
        <v>1</v>
      </c>
      <c r="C842" s="50" t="s">
        <v>1898</v>
      </c>
      <c r="D842" s="119">
        <f>IF(AND(AS842=AS841,AL842=AL841),IF(AL842="TN",IF(AS841=3,IF(D841&lt;'Phan phong'!$I$9,D841+1,1),IF(D841&lt;'Phan phong'!$I$10,D841+1,1)),IF(AS841=3,IF(D841&lt;'Phan phong'!$P$9,D841+1,1),IF(D841&lt;'Phan phong'!$P$10,D841+1,1))),1)</f>
        <v>16</v>
      </c>
      <c r="E842" s="138">
        <v>290840</v>
      </c>
      <c r="F842" s="121" t="s">
        <v>2081</v>
      </c>
      <c r="G842" s="122" t="s">
        <v>1329</v>
      </c>
      <c r="H842" s="123">
        <v>37014</v>
      </c>
      <c r="I842" s="124"/>
      <c r="J842" s="124"/>
      <c r="K842" s="124"/>
      <c r="L842" s="124"/>
      <c r="M842" s="124"/>
      <c r="N842" s="124"/>
      <c r="O842" s="124"/>
      <c r="P842" s="124"/>
      <c r="Q842" s="125"/>
      <c r="R842" s="126"/>
      <c r="S842" s="124"/>
      <c r="T842" s="124"/>
      <c r="U842" s="124"/>
      <c r="V842" s="124"/>
      <c r="W842" s="124"/>
      <c r="X842" s="124"/>
      <c r="Y842" s="124"/>
      <c r="Z842" s="124"/>
      <c r="AA842" s="125"/>
      <c r="AB842" s="126"/>
      <c r="AC842" s="127">
        <f>SUM(I842,K842,M842,O842)</f>
        <v>0</v>
      </c>
      <c r="AD842" s="128" t="s">
        <v>9</v>
      </c>
      <c r="AE842" s="128" t="s">
        <v>272</v>
      </c>
      <c r="AF842" s="129"/>
      <c r="AG842" s="129"/>
      <c r="AH842" s="130" t="s">
        <v>1512</v>
      </c>
      <c r="AI842" s="131">
        <f t="shared" si="119"/>
        <v>29</v>
      </c>
      <c r="AJ842" s="132" t="str">
        <f t="shared" si="120"/>
        <v>XH</v>
      </c>
      <c r="AK842" s="133"/>
      <c r="AL842" s="134" t="str">
        <f t="shared" si="114"/>
        <v>XH</v>
      </c>
      <c r="AM842" s="119">
        <v>1054</v>
      </c>
      <c r="AN842" s="135">
        <f t="shared" si="115"/>
        <v>0</v>
      </c>
      <c r="AO842" s="135" t="str">
        <f t="shared" si="116"/>
        <v>108</v>
      </c>
      <c r="AP842" s="135" t="str">
        <f t="shared" si="117"/>
        <v>10</v>
      </c>
      <c r="AQ842" s="135" t="str">
        <f t="shared" si="118"/>
        <v>0</v>
      </c>
      <c r="AR842" s="146"/>
      <c r="AS842" s="137">
        <v>3</v>
      </c>
      <c r="AT842" s="137"/>
      <c r="AU842" s="161"/>
    </row>
    <row r="843" spans="1:76" ht="24.95" customHeight="1" x14ac:dyDescent="0.2">
      <c r="A843" s="43">
        <v>26</v>
      </c>
      <c r="B843" s="43">
        <v>29</v>
      </c>
      <c r="C843" s="15" t="s">
        <v>1231</v>
      </c>
      <c r="D843" s="119">
        <f>IF(AND(AS843=AS842,AL843=AL842),IF(AL843="TN",IF(AS842=3,IF(D842&lt;'Phan phong'!$I$9,D842+1,1),IF(D842&lt;'Phan phong'!$I$10,D842+1,1)),IF(AS842=3,IF(D842&lt;'Phan phong'!$P$9,D842+1,1),IF(D842&lt;'Phan phong'!$P$10,D842+1,1))),1)</f>
        <v>17</v>
      </c>
      <c r="E843" s="120">
        <v>290841</v>
      </c>
      <c r="F843" s="121" t="s">
        <v>348</v>
      </c>
      <c r="G843" s="150" t="s">
        <v>638</v>
      </c>
      <c r="H843" s="163" t="s">
        <v>888</v>
      </c>
      <c r="I843" s="142"/>
      <c r="J843" s="142"/>
      <c r="K843" s="124"/>
      <c r="L843" s="124"/>
      <c r="M843" s="124"/>
      <c r="N843" s="124"/>
      <c r="O843" s="124"/>
      <c r="P843" s="124"/>
      <c r="Q843" s="142"/>
      <c r="R843" s="126"/>
      <c r="S843" s="142"/>
      <c r="T843" s="142"/>
      <c r="U843" s="124"/>
      <c r="V843" s="124"/>
      <c r="W843" s="124"/>
      <c r="X843" s="124"/>
      <c r="Y843" s="124"/>
      <c r="Z843" s="124"/>
      <c r="AA843" s="142"/>
      <c r="AB843" s="126"/>
      <c r="AC843" s="127">
        <f>SUM(I843,K843,M843,O843,Q843)</f>
        <v>0</v>
      </c>
      <c r="AD843" s="143" t="s">
        <v>10</v>
      </c>
      <c r="AE843" s="143" t="s">
        <v>168</v>
      </c>
      <c r="AF843" s="129"/>
      <c r="AG843" s="129"/>
      <c r="AH843" s="144"/>
      <c r="AI843" s="131">
        <f t="shared" si="119"/>
        <v>29</v>
      </c>
      <c r="AJ843" s="132" t="str">
        <f t="shared" si="120"/>
        <v>XH</v>
      </c>
      <c r="AK843" s="133"/>
      <c r="AL843" s="134" t="str">
        <f t="shared" si="114"/>
        <v>XH</v>
      </c>
      <c r="AM843" s="119">
        <v>35</v>
      </c>
      <c r="AN843" s="135">
        <f t="shared" si="115"/>
        <v>1</v>
      </c>
      <c r="AO843" s="135" t="str">
        <f t="shared" si="116"/>
        <v>111</v>
      </c>
      <c r="AP843" s="135" t="str">
        <f t="shared" si="117"/>
        <v>11</v>
      </c>
      <c r="AQ843" s="135" t="str">
        <f t="shared" si="118"/>
        <v>1</v>
      </c>
      <c r="AR843" s="146"/>
      <c r="AS843" s="137">
        <v>3</v>
      </c>
      <c r="AT843" s="145"/>
      <c r="AU843" s="145"/>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row>
    <row r="844" spans="1:76" ht="24.95" customHeight="1" x14ac:dyDescent="0.2">
      <c r="A844" s="43">
        <v>42</v>
      </c>
      <c r="B844" s="43">
        <v>14</v>
      </c>
      <c r="C844" s="15" t="s">
        <v>1115</v>
      </c>
      <c r="D844" s="119">
        <f>IF(AND(AS844=AS843,AL844=AL843),IF(AL844="TN",IF(AS843=3,IF(D843&lt;'Phan phong'!$I$9,D843+1,1),IF(D843&lt;'Phan phong'!$I$10,D843+1,1)),IF(AS843=3,IF(D843&lt;'Phan phong'!$P$9,D843+1,1),IF(D843&lt;'Phan phong'!$P$10,D843+1,1))),1)</f>
        <v>18</v>
      </c>
      <c r="E844" s="138">
        <v>290842</v>
      </c>
      <c r="F844" s="121" t="s">
        <v>561</v>
      </c>
      <c r="G844" s="150" t="s">
        <v>321</v>
      </c>
      <c r="H844" s="163" t="s">
        <v>837</v>
      </c>
      <c r="I844" s="142"/>
      <c r="J844" s="142"/>
      <c r="K844" s="124"/>
      <c r="L844" s="124"/>
      <c r="M844" s="124"/>
      <c r="N844" s="124"/>
      <c r="O844" s="124"/>
      <c r="P844" s="124"/>
      <c r="Q844" s="142"/>
      <c r="R844" s="126"/>
      <c r="S844" s="142"/>
      <c r="T844" s="142"/>
      <c r="U844" s="124"/>
      <c r="V844" s="124"/>
      <c r="W844" s="124"/>
      <c r="X844" s="124"/>
      <c r="Y844" s="124"/>
      <c r="Z844" s="124"/>
      <c r="AA844" s="142"/>
      <c r="AB844" s="126"/>
      <c r="AC844" s="127">
        <f>SUM(I844,K844,M844,O844,Q844)</f>
        <v>0</v>
      </c>
      <c r="AD844" s="143" t="s">
        <v>14</v>
      </c>
      <c r="AE844" s="143" t="s">
        <v>168</v>
      </c>
      <c r="AF844" s="129"/>
      <c r="AG844" s="129"/>
      <c r="AH844" s="144"/>
      <c r="AI844" s="131">
        <f t="shared" si="119"/>
        <v>29</v>
      </c>
      <c r="AJ844" s="132" t="str">
        <f t="shared" si="120"/>
        <v>XH</v>
      </c>
      <c r="AK844" s="133"/>
      <c r="AL844" s="134" t="str">
        <f t="shared" si="114"/>
        <v>XH</v>
      </c>
      <c r="AM844" s="119">
        <v>161</v>
      </c>
      <c r="AN844" s="135">
        <f t="shared" si="115"/>
        <v>1</v>
      </c>
      <c r="AO844" s="135" t="str">
        <f t="shared" si="116"/>
        <v>114</v>
      </c>
      <c r="AP844" s="135" t="str">
        <f t="shared" si="117"/>
        <v>11</v>
      </c>
      <c r="AQ844" s="135" t="str">
        <f t="shared" si="118"/>
        <v>1</v>
      </c>
      <c r="AR844" s="146"/>
      <c r="AS844" s="137">
        <v>3</v>
      </c>
      <c r="AT844" s="145"/>
      <c r="AU844" s="145"/>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row>
    <row r="845" spans="1:76" ht="24.95" customHeight="1" x14ac:dyDescent="0.2">
      <c r="A845" s="43">
        <v>27</v>
      </c>
      <c r="B845" s="43">
        <v>35</v>
      </c>
      <c r="C845" s="15" t="s">
        <v>1241</v>
      </c>
      <c r="D845" s="119">
        <f>IF(AND(AS845=AS844,AL845=AL844),IF(AL845="TN",IF(AS844=3,IF(D844&lt;'Phan phong'!$I$9,D844+1,1),IF(D844&lt;'Phan phong'!$I$10,D844+1,1)),IF(AS844=3,IF(D844&lt;'Phan phong'!$P$9,D844+1,1),IF(D844&lt;'Phan phong'!$P$10,D844+1,1))),1)</f>
        <v>19</v>
      </c>
      <c r="E845" s="120">
        <v>290843</v>
      </c>
      <c r="F845" s="121" t="s">
        <v>346</v>
      </c>
      <c r="G845" s="150" t="s">
        <v>321</v>
      </c>
      <c r="H845" s="163" t="s">
        <v>892</v>
      </c>
      <c r="I845" s="142"/>
      <c r="J845" s="142"/>
      <c r="K845" s="124"/>
      <c r="L845" s="124"/>
      <c r="M845" s="124"/>
      <c r="N845" s="124"/>
      <c r="O845" s="124"/>
      <c r="P845" s="124"/>
      <c r="Q845" s="142"/>
      <c r="R845" s="126"/>
      <c r="S845" s="142"/>
      <c r="T845" s="142"/>
      <c r="U845" s="124"/>
      <c r="V845" s="124"/>
      <c r="W845" s="124"/>
      <c r="X845" s="124"/>
      <c r="Y845" s="124"/>
      <c r="Z845" s="124"/>
      <c r="AA845" s="142"/>
      <c r="AB845" s="126"/>
      <c r="AC845" s="127">
        <f>SUM(I845,K845,M845,O845,Q845)</f>
        <v>0</v>
      </c>
      <c r="AD845" s="143" t="s">
        <v>10</v>
      </c>
      <c r="AE845" s="143" t="s">
        <v>168</v>
      </c>
      <c r="AF845" s="129"/>
      <c r="AG845" s="129"/>
      <c r="AH845" s="144"/>
      <c r="AI845" s="131">
        <f t="shared" si="119"/>
        <v>29</v>
      </c>
      <c r="AJ845" s="132" t="str">
        <f t="shared" si="120"/>
        <v>XH</v>
      </c>
      <c r="AK845" s="133"/>
      <c r="AL845" s="134" t="str">
        <f t="shared" si="114"/>
        <v>XH</v>
      </c>
      <c r="AM845" s="119">
        <v>36</v>
      </c>
      <c r="AN845" s="135">
        <f t="shared" si="115"/>
        <v>1</v>
      </c>
      <c r="AO845" s="135" t="str">
        <f t="shared" si="116"/>
        <v>111</v>
      </c>
      <c r="AP845" s="135" t="str">
        <f t="shared" si="117"/>
        <v>11</v>
      </c>
      <c r="AQ845" s="135" t="str">
        <f t="shared" si="118"/>
        <v>1</v>
      </c>
      <c r="AR845" s="146"/>
      <c r="AS845" s="137">
        <v>3</v>
      </c>
      <c r="AT845" s="145"/>
      <c r="AU845" s="145"/>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row>
    <row r="846" spans="1:76" ht="24.95" customHeight="1" x14ac:dyDescent="0.25">
      <c r="A846" s="43">
        <v>15</v>
      </c>
      <c r="B846" s="44">
        <v>27</v>
      </c>
      <c r="C846" s="50" t="s">
        <v>1817</v>
      </c>
      <c r="D846" s="119">
        <f>IF(AND(AS846=AS845,AL846=AL845),IF(AL846="TN",IF(AS845=3,IF(D845&lt;'Phan phong'!$I$9,D845+1,1),IF(D845&lt;'Phan phong'!$I$10,D845+1,1)),IF(AS845=3,IF(D845&lt;'Phan phong'!$P$9,D845+1,1),IF(D845&lt;'Phan phong'!$P$10,D845+1,1))),1)</f>
        <v>20</v>
      </c>
      <c r="E846" s="138">
        <v>290844</v>
      </c>
      <c r="F846" s="121" t="s">
        <v>637</v>
      </c>
      <c r="G846" s="122" t="s">
        <v>660</v>
      </c>
      <c r="H846" s="123">
        <v>37147</v>
      </c>
      <c r="I846" s="124"/>
      <c r="J846" s="124"/>
      <c r="K846" s="124"/>
      <c r="L846" s="124"/>
      <c r="M846" s="124"/>
      <c r="N846" s="124"/>
      <c r="O846" s="124"/>
      <c r="P846" s="124"/>
      <c r="Q846" s="125"/>
      <c r="R846" s="126"/>
      <c r="S846" s="124"/>
      <c r="T846" s="124"/>
      <c r="U846" s="124"/>
      <c r="V846" s="124"/>
      <c r="W846" s="124"/>
      <c r="X846" s="124"/>
      <c r="Y846" s="124"/>
      <c r="Z846" s="124"/>
      <c r="AA846" s="125"/>
      <c r="AB846" s="126"/>
      <c r="AC846" s="127">
        <f>SUM(I846,K846,M846,O846)</f>
        <v>0</v>
      </c>
      <c r="AD846" s="128" t="s">
        <v>7</v>
      </c>
      <c r="AE846" s="128" t="s">
        <v>272</v>
      </c>
      <c r="AF846" s="129"/>
      <c r="AG846" s="129"/>
      <c r="AH846" s="130"/>
      <c r="AI846" s="131">
        <f t="shared" si="119"/>
        <v>29</v>
      </c>
      <c r="AJ846" s="132" t="str">
        <f t="shared" si="120"/>
        <v>XH</v>
      </c>
      <c r="AK846" s="133"/>
      <c r="AL846" s="134" t="str">
        <f t="shared" si="114"/>
        <v>XH</v>
      </c>
      <c r="AM846" s="119">
        <v>968</v>
      </c>
      <c r="AN846" s="135">
        <f t="shared" si="115"/>
        <v>0</v>
      </c>
      <c r="AO846" s="135" t="str">
        <f t="shared" si="116"/>
        <v>106</v>
      </c>
      <c r="AP846" s="135" t="str">
        <f t="shared" si="117"/>
        <v>10</v>
      </c>
      <c r="AQ846" s="135" t="str">
        <f t="shared" si="118"/>
        <v>0</v>
      </c>
      <c r="AR846" s="136"/>
      <c r="AS846" s="137">
        <v>3</v>
      </c>
      <c r="AT846" s="161"/>
      <c r="AU846" s="161"/>
    </row>
    <row r="847" spans="1:76" ht="24.95" customHeight="1" x14ac:dyDescent="0.25">
      <c r="A847" s="43">
        <v>28</v>
      </c>
      <c r="B847" s="43">
        <v>22</v>
      </c>
      <c r="C847" s="15" t="s">
        <v>1270</v>
      </c>
      <c r="D847" s="119">
        <f>IF(AND(AS847=AS846,AL847=AL846),IF(AL847="TN",IF(AS846=3,IF(D846&lt;'Phan phong'!$I$9,D846+1,1),IF(D846&lt;'Phan phong'!$I$10,D846+1,1)),IF(AS846=3,IF(D846&lt;'Phan phong'!$P$9,D846+1,1),IF(D846&lt;'Phan phong'!$P$10,D846+1,1))),1)</f>
        <v>21</v>
      </c>
      <c r="E847" s="120">
        <v>290845</v>
      </c>
      <c r="F847" s="121" t="s">
        <v>424</v>
      </c>
      <c r="G847" s="150" t="s">
        <v>660</v>
      </c>
      <c r="H847" s="163" t="s">
        <v>902</v>
      </c>
      <c r="I847" s="142"/>
      <c r="J847" s="142"/>
      <c r="K847" s="124"/>
      <c r="L847" s="124"/>
      <c r="M847" s="124"/>
      <c r="N847" s="124"/>
      <c r="O847" s="124"/>
      <c r="P847" s="124"/>
      <c r="Q847" s="142"/>
      <c r="R847" s="126"/>
      <c r="S847" s="142"/>
      <c r="T847" s="142"/>
      <c r="U847" s="124"/>
      <c r="V847" s="124"/>
      <c r="W847" s="124"/>
      <c r="X847" s="124"/>
      <c r="Y847" s="124"/>
      <c r="Z847" s="124"/>
      <c r="AA847" s="142"/>
      <c r="AB847" s="126"/>
      <c r="AC847" s="127">
        <f>SUM(I847,K847,M847,O847,Q847)</f>
        <v>0</v>
      </c>
      <c r="AD847" s="143" t="s">
        <v>12</v>
      </c>
      <c r="AE847" s="143" t="s">
        <v>165</v>
      </c>
      <c r="AF847" s="129"/>
      <c r="AG847" s="129"/>
      <c r="AH847" s="153"/>
      <c r="AI847" s="131">
        <f t="shared" si="119"/>
        <v>29</v>
      </c>
      <c r="AJ847" s="132" t="str">
        <f t="shared" si="120"/>
        <v>XH</v>
      </c>
      <c r="AK847" s="133"/>
      <c r="AL847" s="134" t="str">
        <f t="shared" si="114"/>
        <v>XH</v>
      </c>
      <c r="AM847" s="119">
        <v>201</v>
      </c>
      <c r="AN847" s="135">
        <f t="shared" si="115"/>
        <v>1</v>
      </c>
      <c r="AO847" s="135" t="str">
        <f t="shared" si="116"/>
        <v>115</v>
      </c>
      <c r="AP847" s="135" t="str">
        <f t="shared" si="117"/>
        <v>11</v>
      </c>
      <c r="AQ847" s="135" t="str">
        <f t="shared" si="118"/>
        <v>1</v>
      </c>
      <c r="AR847" s="136"/>
      <c r="AS847" s="137">
        <v>3</v>
      </c>
      <c r="AT847" s="145"/>
      <c r="AU847" s="145"/>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row>
    <row r="848" spans="1:76" ht="24.95" customHeight="1" x14ac:dyDescent="0.25">
      <c r="A848" s="43">
        <v>23</v>
      </c>
      <c r="B848" s="44">
        <v>24</v>
      </c>
      <c r="C848" s="50" t="s">
        <v>1943</v>
      </c>
      <c r="D848" s="119">
        <f>IF(AND(AS848=AS847,AL848=AL847),IF(AL848="TN",IF(AS847=3,IF(D847&lt;'Phan phong'!$I$9,D847+1,1),IF(D847&lt;'Phan phong'!$I$10,D847+1,1)),IF(AS847=3,IF(D847&lt;'Phan phong'!$P$9,D847+1,1),IF(D847&lt;'Phan phong'!$P$10,D847+1,1))),1)</f>
        <v>22</v>
      </c>
      <c r="E848" s="138">
        <v>290846</v>
      </c>
      <c r="F848" s="121" t="s">
        <v>624</v>
      </c>
      <c r="G848" s="122" t="s">
        <v>1314</v>
      </c>
      <c r="H848" s="123">
        <v>37230</v>
      </c>
      <c r="I848" s="124"/>
      <c r="J848" s="124"/>
      <c r="K848" s="124"/>
      <c r="L848" s="124"/>
      <c r="M848" s="124"/>
      <c r="N848" s="124"/>
      <c r="O848" s="124"/>
      <c r="P848" s="124"/>
      <c r="Q848" s="125"/>
      <c r="R848" s="126"/>
      <c r="S848" s="124"/>
      <c r="T848" s="124"/>
      <c r="U848" s="124"/>
      <c r="V848" s="124"/>
      <c r="W848" s="124"/>
      <c r="X848" s="124"/>
      <c r="Y848" s="124"/>
      <c r="Z848" s="124"/>
      <c r="AA848" s="125"/>
      <c r="AB848" s="126"/>
      <c r="AC848" s="127">
        <f>SUM(I848,K848,M848,O848)</f>
        <v>0</v>
      </c>
      <c r="AD848" s="128" t="s">
        <v>164</v>
      </c>
      <c r="AE848" s="128" t="s">
        <v>272</v>
      </c>
      <c r="AF848" s="129"/>
      <c r="AG848" s="129"/>
      <c r="AH848" s="130"/>
      <c r="AI848" s="131">
        <f t="shared" si="119"/>
        <v>29</v>
      </c>
      <c r="AJ848" s="132" t="str">
        <f t="shared" si="120"/>
        <v>XH</v>
      </c>
      <c r="AK848" s="133"/>
      <c r="AL848" s="134" t="str">
        <f t="shared" si="114"/>
        <v>XH</v>
      </c>
      <c r="AM848" s="119">
        <v>1101</v>
      </c>
      <c r="AN848" s="135">
        <f t="shared" si="115"/>
        <v>0</v>
      </c>
      <c r="AO848" s="135" t="str">
        <f t="shared" si="116"/>
        <v>109</v>
      </c>
      <c r="AP848" s="135" t="str">
        <f t="shared" si="117"/>
        <v>10</v>
      </c>
      <c r="AQ848" s="135" t="str">
        <f t="shared" si="118"/>
        <v>0</v>
      </c>
      <c r="AR848" s="136"/>
      <c r="AS848" s="137">
        <v>3</v>
      </c>
      <c r="AT848" s="161"/>
      <c r="AU848" s="161"/>
    </row>
    <row r="849" spans="1:76" ht="24.95" customHeight="1" x14ac:dyDescent="0.25">
      <c r="A849" s="43">
        <v>1</v>
      </c>
      <c r="B849" s="43">
        <v>1</v>
      </c>
      <c r="C849" s="15" t="s">
        <v>1120</v>
      </c>
      <c r="D849" s="119">
        <f>IF(AND(AS849=AS848,AL849=AL848),IF(AL849="TN",IF(AS848=3,IF(D848&lt;'Phan phong'!$I$9,D848+1,1),IF(D848&lt;'Phan phong'!$I$10,D848+1,1)),IF(AS848=3,IF(D848&lt;'Phan phong'!$P$9,D848+1,1),IF(D848&lt;'Phan phong'!$P$10,D848+1,1))),1)</f>
        <v>23</v>
      </c>
      <c r="E849" s="120">
        <v>290847</v>
      </c>
      <c r="F849" s="121" t="s">
        <v>342</v>
      </c>
      <c r="G849" s="150" t="s">
        <v>566</v>
      </c>
      <c r="H849" s="163" t="s">
        <v>713</v>
      </c>
      <c r="I849" s="142"/>
      <c r="J849" s="142"/>
      <c r="K849" s="124"/>
      <c r="L849" s="124"/>
      <c r="M849" s="124"/>
      <c r="N849" s="124"/>
      <c r="O849" s="124"/>
      <c r="P849" s="124"/>
      <c r="Q849" s="142"/>
      <c r="R849" s="152"/>
      <c r="S849" s="142"/>
      <c r="T849" s="142"/>
      <c r="U849" s="124"/>
      <c r="V849" s="124"/>
      <c r="W849" s="124"/>
      <c r="X849" s="124"/>
      <c r="Y849" s="124"/>
      <c r="Z849" s="124"/>
      <c r="AA849" s="142"/>
      <c r="AB849" s="152"/>
      <c r="AC849" s="127">
        <f>SUM(I849,K849,M849,O849,Q849)</f>
        <v>0</v>
      </c>
      <c r="AD849" s="143" t="s">
        <v>17</v>
      </c>
      <c r="AE849" s="143" t="s">
        <v>273</v>
      </c>
      <c r="AF849" s="129"/>
      <c r="AG849" s="129"/>
      <c r="AH849" s="144"/>
      <c r="AI849" s="131">
        <f t="shared" si="119"/>
        <v>29</v>
      </c>
      <c r="AJ849" s="132" t="str">
        <f t="shared" si="120"/>
        <v>XH</v>
      </c>
      <c r="AK849" s="133"/>
      <c r="AL849" s="134" t="str">
        <f t="shared" si="114"/>
        <v>XH</v>
      </c>
      <c r="AM849" s="119">
        <v>334</v>
      </c>
      <c r="AN849" s="135">
        <f t="shared" si="115"/>
        <v>1</v>
      </c>
      <c r="AO849" s="135" t="str">
        <f t="shared" si="116"/>
        <v>118</v>
      </c>
      <c r="AP849" s="135" t="str">
        <f t="shared" si="117"/>
        <v>11</v>
      </c>
      <c r="AQ849" s="135" t="str">
        <f t="shared" si="118"/>
        <v>1</v>
      </c>
      <c r="AR849" s="136"/>
      <c r="AS849" s="137">
        <v>3</v>
      </c>
      <c r="AT849" s="161"/>
      <c r="AU849" s="137"/>
      <c r="AV849" s="6"/>
      <c r="AW849" s="6"/>
      <c r="AX849" s="6"/>
      <c r="AY849" s="6"/>
      <c r="AZ849" s="6"/>
      <c r="BA849" s="6"/>
      <c r="BB849" s="6"/>
      <c r="BC849" s="6"/>
      <c r="BD849" s="6"/>
      <c r="BE849" s="6"/>
      <c r="BF849" s="6"/>
      <c r="BG849" s="6"/>
      <c r="BH849" s="6"/>
      <c r="BI849" s="6"/>
      <c r="BJ849" s="6"/>
      <c r="BK849" s="6"/>
      <c r="BL849" s="6"/>
      <c r="BM849" s="6"/>
      <c r="BN849" s="6"/>
      <c r="BO849" s="6"/>
      <c r="BP849" s="6"/>
      <c r="BQ849" s="6"/>
      <c r="BR849" s="6"/>
      <c r="BS849" s="6"/>
      <c r="BT849" s="6"/>
      <c r="BU849" s="6"/>
      <c r="BV849" s="6"/>
      <c r="BW849" s="6"/>
      <c r="BX849" s="6"/>
    </row>
    <row r="850" spans="1:76" ht="24.95" customHeight="1" x14ac:dyDescent="0.2">
      <c r="A850" s="43">
        <v>28</v>
      </c>
      <c r="B850" s="43">
        <v>8</v>
      </c>
      <c r="C850" s="15" t="s">
        <v>1230</v>
      </c>
      <c r="D850" s="119">
        <f>IF(AND(AS850=AS849,AL850=AL849),IF(AL850="TN",IF(AS849=3,IF(D849&lt;'Phan phong'!$I$9,D849+1,1),IF(D849&lt;'Phan phong'!$I$10,D849+1,1)),IF(AS849=3,IF(D849&lt;'Phan phong'!$P$9,D849+1,1),IF(D849&lt;'Phan phong'!$P$10,D849+1,1))),1)</f>
        <v>24</v>
      </c>
      <c r="E850" s="138">
        <v>290848</v>
      </c>
      <c r="F850" s="121" t="s">
        <v>637</v>
      </c>
      <c r="G850" s="150" t="s">
        <v>566</v>
      </c>
      <c r="H850" s="163" t="s">
        <v>750</v>
      </c>
      <c r="I850" s="142"/>
      <c r="J850" s="142"/>
      <c r="K850" s="124"/>
      <c r="L850" s="124"/>
      <c r="M850" s="124"/>
      <c r="N850" s="124"/>
      <c r="O850" s="124"/>
      <c r="P850" s="124"/>
      <c r="Q850" s="142"/>
      <c r="R850" s="126"/>
      <c r="S850" s="142"/>
      <c r="T850" s="142"/>
      <c r="U850" s="124"/>
      <c r="V850" s="124"/>
      <c r="W850" s="124"/>
      <c r="X850" s="124"/>
      <c r="Y850" s="124"/>
      <c r="Z850" s="124"/>
      <c r="AA850" s="142"/>
      <c r="AB850" s="126"/>
      <c r="AC850" s="127">
        <f>SUM(I850,K850,M850,O850,Q850)</f>
        <v>0</v>
      </c>
      <c r="AD850" s="143" t="s">
        <v>10</v>
      </c>
      <c r="AE850" s="143" t="s">
        <v>168</v>
      </c>
      <c r="AF850" s="129"/>
      <c r="AG850" s="129"/>
      <c r="AH850" s="144"/>
      <c r="AI850" s="131">
        <f t="shared" si="119"/>
        <v>29</v>
      </c>
      <c r="AJ850" s="132" t="str">
        <f t="shared" si="120"/>
        <v>XH</v>
      </c>
      <c r="AK850" s="133"/>
      <c r="AL850" s="134" t="str">
        <f t="shared" si="114"/>
        <v>XH</v>
      </c>
      <c r="AM850" s="119">
        <v>37</v>
      </c>
      <c r="AN850" s="135">
        <f t="shared" si="115"/>
        <v>1</v>
      </c>
      <c r="AO850" s="135" t="str">
        <f t="shared" si="116"/>
        <v>111</v>
      </c>
      <c r="AP850" s="135" t="str">
        <f t="shared" si="117"/>
        <v>11</v>
      </c>
      <c r="AQ850" s="135" t="str">
        <f t="shared" si="118"/>
        <v>1</v>
      </c>
      <c r="AR850" s="146"/>
      <c r="AS850" s="137">
        <v>3</v>
      </c>
      <c r="AT850" s="145"/>
      <c r="AU850" s="170"/>
      <c r="AV850" s="5"/>
      <c r="AW850" s="5"/>
      <c r="AX850" s="5"/>
      <c r="AY850" s="5"/>
      <c r="AZ850" s="5"/>
      <c r="BA850" s="5"/>
      <c r="BB850" s="5"/>
      <c r="BC850" s="5"/>
      <c r="BD850" s="5"/>
      <c r="BE850" s="5"/>
      <c r="BF850" s="5"/>
      <c r="BG850" s="5"/>
      <c r="BH850" s="5"/>
      <c r="BI850" s="5"/>
      <c r="BJ850" s="5"/>
      <c r="BK850" s="5"/>
      <c r="BL850" s="5"/>
      <c r="BM850" s="5"/>
      <c r="BN850" s="5"/>
      <c r="BO850" s="5"/>
      <c r="BP850" s="5"/>
      <c r="BQ850" s="5"/>
      <c r="BR850" s="5"/>
      <c r="BS850" s="5"/>
      <c r="BT850" s="5"/>
      <c r="BU850" s="5"/>
      <c r="BV850" s="5"/>
      <c r="BW850" s="5"/>
      <c r="BX850" s="5"/>
    </row>
    <row r="851" spans="1:76" ht="24.95" customHeight="1" x14ac:dyDescent="0.2">
      <c r="A851" s="43">
        <v>29</v>
      </c>
      <c r="B851" s="43">
        <v>28</v>
      </c>
      <c r="C851" s="15" t="s">
        <v>1244</v>
      </c>
      <c r="D851" s="119">
        <f>IF(AND(AS851=AS850,AL851=AL850),IF(AL851="TN",IF(AS850=3,IF(D850&lt;'Phan phong'!$I$9,D850+1,1),IF(D850&lt;'Phan phong'!$I$10,D850+1,1)),IF(AS850=3,IF(D850&lt;'Phan phong'!$P$9,D850+1,1),IF(D850&lt;'Phan phong'!$P$10,D850+1,1))),1)</f>
        <v>25</v>
      </c>
      <c r="E851" s="120">
        <v>290849</v>
      </c>
      <c r="F851" s="121" t="s">
        <v>644</v>
      </c>
      <c r="G851" s="150" t="s">
        <v>566</v>
      </c>
      <c r="H851" s="163" t="s">
        <v>710</v>
      </c>
      <c r="I851" s="142"/>
      <c r="J851" s="142"/>
      <c r="K851" s="124"/>
      <c r="L851" s="124"/>
      <c r="M851" s="124"/>
      <c r="N851" s="124"/>
      <c r="O851" s="124"/>
      <c r="P851" s="124"/>
      <c r="Q851" s="142"/>
      <c r="R851" s="126"/>
      <c r="S851" s="142"/>
      <c r="T851" s="142"/>
      <c r="U851" s="124"/>
      <c r="V851" s="124"/>
      <c r="W851" s="124"/>
      <c r="X851" s="124"/>
      <c r="Y851" s="124"/>
      <c r="Z851" s="124"/>
      <c r="AA851" s="142"/>
      <c r="AB851" s="126"/>
      <c r="AC851" s="127">
        <f>SUM(I851,K851,M851,O851,Q851)</f>
        <v>0</v>
      </c>
      <c r="AD851" s="143" t="s">
        <v>14</v>
      </c>
      <c r="AE851" s="143" t="s">
        <v>165</v>
      </c>
      <c r="AF851" s="129"/>
      <c r="AG851" s="129"/>
      <c r="AH851" s="144"/>
      <c r="AI851" s="131">
        <f t="shared" si="119"/>
        <v>29</v>
      </c>
      <c r="AJ851" s="132" t="str">
        <f t="shared" si="120"/>
        <v>XH</v>
      </c>
      <c r="AK851" s="133"/>
      <c r="AL851" s="134" t="str">
        <f t="shared" si="114"/>
        <v>XH</v>
      </c>
      <c r="AM851" s="119">
        <v>162</v>
      </c>
      <c r="AN851" s="135">
        <f t="shared" si="115"/>
        <v>1</v>
      </c>
      <c r="AO851" s="135" t="str">
        <f t="shared" si="116"/>
        <v>114</v>
      </c>
      <c r="AP851" s="135" t="str">
        <f t="shared" si="117"/>
        <v>11</v>
      </c>
      <c r="AQ851" s="135" t="str">
        <f t="shared" si="118"/>
        <v>1</v>
      </c>
      <c r="AR851" s="146"/>
      <c r="AS851" s="137">
        <v>3</v>
      </c>
      <c r="AT851" s="145"/>
      <c r="AU851" s="170"/>
      <c r="AV851" s="5"/>
      <c r="AW851" s="5"/>
      <c r="AX851" s="5"/>
      <c r="AY851" s="5"/>
      <c r="AZ851" s="5"/>
      <c r="BA851" s="5"/>
      <c r="BB851" s="5"/>
      <c r="BC851" s="5"/>
      <c r="BD851" s="5"/>
      <c r="BE851" s="5"/>
      <c r="BF851" s="5"/>
      <c r="BG851" s="5"/>
      <c r="BH851" s="5"/>
      <c r="BI851" s="5"/>
      <c r="BJ851" s="5"/>
      <c r="BK851" s="5"/>
      <c r="BL851" s="5"/>
      <c r="BM851" s="5"/>
      <c r="BN851" s="5"/>
      <c r="BO851" s="5"/>
      <c r="BP851" s="5"/>
      <c r="BQ851" s="5"/>
      <c r="BR851" s="5"/>
      <c r="BS851" s="5"/>
      <c r="BT851" s="5"/>
      <c r="BU851" s="5"/>
      <c r="BV851" s="5"/>
      <c r="BW851" s="5"/>
      <c r="BX851" s="5"/>
    </row>
    <row r="852" spans="1:76" ht="24.95" customHeight="1" x14ac:dyDescent="0.2">
      <c r="A852" s="43">
        <v>38</v>
      </c>
      <c r="B852" s="43">
        <v>38</v>
      </c>
      <c r="C852" s="15" t="s">
        <v>1197</v>
      </c>
      <c r="D852" s="119">
        <f>IF(AND(AS852=AS851,AL852=AL851),IF(AL852="TN",IF(AS851=3,IF(D851&lt;'Phan phong'!$I$9,D851+1,1),IF(D851&lt;'Phan phong'!$I$10,D851+1,1)),IF(AS851=3,IF(D851&lt;'Phan phong'!$P$9,D851+1,1),IF(D851&lt;'Phan phong'!$P$10,D851+1,1))),1)</f>
        <v>26</v>
      </c>
      <c r="E852" s="138">
        <v>290850</v>
      </c>
      <c r="F852" s="121" t="s">
        <v>614</v>
      </c>
      <c r="G852" s="150" t="s">
        <v>615</v>
      </c>
      <c r="H852" s="163" t="s">
        <v>853</v>
      </c>
      <c r="I852" s="142"/>
      <c r="J852" s="142"/>
      <c r="K852" s="124"/>
      <c r="L852" s="124"/>
      <c r="M852" s="124"/>
      <c r="N852" s="124"/>
      <c r="O852" s="124"/>
      <c r="P852" s="124"/>
      <c r="Q852" s="142"/>
      <c r="R852" s="126"/>
      <c r="S852" s="142"/>
      <c r="T852" s="142"/>
      <c r="U852" s="124"/>
      <c r="V852" s="124"/>
      <c r="W852" s="124"/>
      <c r="X852" s="124"/>
      <c r="Y852" s="124"/>
      <c r="Z852" s="124"/>
      <c r="AA852" s="142"/>
      <c r="AB852" s="126"/>
      <c r="AC852" s="127">
        <f>SUM(I852,K852,M852,O852,Q852)</f>
        <v>0</v>
      </c>
      <c r="AD852" s="143" t="s">
        <v>1281</v>
      </c>
      <c r="AE852" s="143" t="s">
        <v>167</v>
      </c>
      <c r="AF852" s="129"/>
      <c r="AG852" s="129"/>
      <c r="AH852" s="164"/>
      <c r="AI852" s="131">
        <f t="shared" si="119"/>
        <v>29</v>
      </c>
      <c r="AJ852" s="132" t="str">
        <f t="shared" si="120"/>
        <v>XH</v>
      </c>
      <c r="AK852" s="133"/>
      <c r="AL852" s="134" t="str">
        <f t="shared" si="114"/>
        <v>XH</v>
      </c>
      <c r="AM852" s="119">
        <v>375</v>
      </c>
      <c r="AN852" s="135">
        <f t="shared" si="115"/>
        <v>1</v>
      </c>
      <c r="AO852" s="135" t="str">
        <f t="shared" si="116"/>
        <v>119</v>
      </c>
      <c r="AP852" s="135" t="str">
        <f t="shared" si="117"/>
        <v>11</v>
      </c>
      <c r="AQ852" s="135" t="str">
        <f t="shared" si="118"/>
        <v>1</v>
      </c>
      <c r="AR852" s="146"/>
      <c r="AS852" s="137">
        <v>3</v>
      </c>
      <c r="AT852" s="137"/>
      <c r="AU852" s="137"/>
      <c r="AV852" s="6"/>
      <c r="AW852" s="6"/>
      <c r="AX852" s="6"/>
      <c r="AY852" s="6"/>
      <c r="AZ852" s="6"/>
      <c r="BA852" s="6"/>
      <c r="BB852" s="6"/>
      <c r="BC852" s="6"/>
      <c r="BD852" s="6"/>
      <c r="BE852" s="6"/>
      <c r="BF852" s="6"/>
      <c r="BG852" s="6"/>
      <c r="BH852" s="6"/>
      <c r="BI852" s="6"/>
      <c r="BJ852" s="6"/>
      <c r="BK852" s="6"/>
      <c r="BL852" s="6"/>
      <c r="BM852" s="6"/>
      <c r="BN852" s="6"/>
      <c r="BO852" s="6"/>
      <c r="BP852" s="6"/>
      <c r="BQ852" s="6"/>
      <c r="BR852" s="6"/>
      <c r="BS852" s="6"/>
      <c r="BT852" s="6"/>
      <c r="BU852" s="6"/>
      <c r="BV852" s="6"/>
      <c r="BW852" s="6"/>
      <c r="BX852" s="6"/>
    </row>
    <row r="853" spans="1:76" ht="24.95" customHeight="1" x14ac:dyDescent="0.2">
      <c r="A853" s="43">
        <v>22</v>
      </c>
      <c r="B853" s="43">
        <v>22</v>
      </c>
      <c r="C853" s="15" t="s">
        <v>1169</v>
      </c>
      <c r="D853" s="119">
        <f>IF(AND(AS853=AS852,AL853=AL852),IF(AL853="TN",IF(AS852=3,IF(D852&lt;'Phan phong'!$I$9,D852+1,1),IF(D852&lt;'Phan phong'!$I$10,D852+1,1)),IF(AS852=3,IF(D852&lt;'Phan phong'!$P$9,D852+1,1),IF(D852&lt;'Phan phong'!$P$10,D852+1,1))),1)</f>
        <v>27</v>
      </c>
      <c r="E853" s="120">
        <v>290851</v>
      </c>
      <c r="F853" s="121" t="s">
        <v>346</v>
      </c>
      <c r="G853" s="150" t="s">
        <v>372</v>
      </c>
      <c r="H853" s="163" t="s">
        <v>825</v>
      </c>
      <c r="I853" s="142"/>
      <c r="J853" s="142"/>
      <c r="K853" s="124"/>
      <c r="L853" s="124"/>
      <c r="M853" s="124"/>
      <c r="N853" s="124"/>
      <c r="O853" s="124"/>
      <c r="P853" s="124"/>
      <c r="Q853" s="142"/>
      <c r="R853" s="126"/>
      <c r="S853" s="142"/>
      <c r="T853" s="142"/>
      <c r="U853" s="124"/>
      <c r="V853" s="124"/>
      <c r="W853" s="124"/>
      <c r="X853" s="124"/>
      <c r="Y853" s="124"/>
      <c r="Z853" s="124"/>
      <c r="AA853" s="142"/>
      <c r="AB853" s="126"/>
      <c r="AC853" s="127">
        <f>SUM(I853,K853,M853,O853,Q853)</f>
        <v>0</v>
      </c>
      <c r="AD853" s="143" t="s">
        <v>17</v>
      </c>
      <c r="AE853" s="143" t="s">
        <v>273</v>
      </c>
      <c r="AF853" s="129"/>
      <c r="AG853" s="129"/>
      <c r="AH853" s="164"/>
      <c r="AI853" s="131">
        <f t="shared" si="119"/>
        <v>29</v>
      </c>
      <c r="AJ853" s="132" t="str">
        <f t="shared" si="120"/>
        <v>XH</v>
      </c>
      <c r="AK853" s="133"/>
      <c r="AL853" s="134" t="str">
        <f t="shared" si="114"/>
        <v>XH</v>
      </c>
      <c r="AM853" s="119">
        <v>335</v>
      </c>
      <c r="AN853" s="135">
        <f t="shared" si="115"/>
        <v>1</v>
      </c>
      <c r="AO853" s="135" t="str">
        <f t="shared" si="116"/>
        <v>118</v>
      </c>
      <c r="AP853" s="135" t="str">
        <f t="shared" si="117"/>
        <v>11</v>
      </c>
      <c r="AQ853" s="135" t="str">
        <f t="shared" si="118"/>
        <v>1</v>
      </c>
      <c r="AR853" s="160"/>
      <c r="AS853" s="137">
        <v>3</v>
      </c>
      <c r="AT853" s="137"/>
      <c r="AU853" s="137"/>
      <c r="AV853" s="6"/>
      <c r="AW853" s="6"/>
      <c r="AX853" s="6"/>
      <c r="AY853" s="6"/>
      <c r="AZ853" s="6"/>
      <c r="BA853" s="6"/>
      <c r="BB853" s="6"/>
      <c r="BC853" s="6"/>
      <c r="BD853" s="6"/>
      <c r="BE853" s="6"/>
      <c r="BF853" s="6"/>
      <c r="BG853" s="6"/>
      <c r="BH853" s="6"/>
      <c r="BI853" s="6"/>
      <c r="BJ853" s="6"/>
      <c r="BK853" s="6"/>
      <c r="BL853" s="6"/>
      <c r="BM853" s="6"/>
      <c r="BN853" s="6"/>
      <c r="BO853" s="6"/>
      <c r="BP853" s="6"/>
      <c r="BQ853" s="6"/>
      <c r="BR853" s="6"/>
      <c r="BS853" s="6"/>
      <c r="BT853" s="6"/>
      <c r="BU853" s="6"/>
      <c r="BV853" s="6"/>
      <c r="BW853" s="6"/>
      <c r="BX853" s="6"/>
    </row>
    <row r="854" spans="1:76" ht="24.95" customHeight="1" x14ac:dyDescent="0.25">
      <c r="A854" s="43">
        <v>5</v>
      </c>
      <c r="B854" s="44">
        <v>21</v>
      </c>
      <c r="C854" s="50" t="s">
        <v>1886</v>
      </c>
      <c r="D854" s="119">
        <f>IF(AND(AS854=AS853,AL854=AL853),IF(AL854="TN",IF(AS853=3,IF(D853&lt;'Phan phong'!$I$9,D853+1,1),IF(D853&lt;'Phan phong'!$I$10,D853+1,1)),IF(AS853=3,IF(D853&lt;'Phan phong'!$P$9,D853+1,1),IF(D853&lt;'Phan phong'!$P$10,D853+1,1))),1)</f>
        <v>28</v>
      </c>
      <c r="E854" s="138">
        <v>290852</v>
      </c>
      <c r="F854" s="121" t="s">
        <v>640</v>
      </c>
      <c r="G854" s="122" t="s">
        <v>1320</v>
      </c>
      <c r="H854" s="123">
        <v>37218</v>
      </c>
      <c r="I854" s="124"/>
      <c r="J854" s="124"/>
      <c r="K854" s="124"/>
      <c r="L854" s="124"/>
      <c r="M854" s="124"/>
      <c r="N854" s="124"/>
      <c r="O854" s="124"/>
      <c r="P854" s="124"/>
      <c r="Q854" s="125"/>
      <c r="R854" s="126"/>
      <c r="S854" s="124"/>
      <c r="T854" s="124"/>
      <c r="U854" s="124"/>
      <c r="V854" s="124"/>
      <c r="W854" s="124"/>
      <c r="X854" s="124"/>
      <c r="Y854" s="124"/>
      <c r="Z854" s="124"/>
      <c r="AA854" s="125"/>
      <c r="AB854" s="126"/>
      <c r="AC854" s="127">
        <f>SUM(I854,K854,M854,O854)</f>
        <v>0</v>
      </c>
      <c r="AD854" s="128" t="s">
        <v>9</v>
      </c>
      <c r="AE854" s="128" t="s">
        <v>272</v>
      </c>
      <c r="AF854" s="129"/>
      <c r="AG854" s="129"/>
      <c r="AH854" s="130"/>
      <c r="AI854" s="131">
        <f t="shared" si="119"/>
        <v>29</v>
      </c>
      <c r="AJ854" s="132" t="str">
        <f t="shared" si="120"/>
        <v>XH</v>
      </c>
      <c r="AK854" s="133"/>
      <c r="AL854" s="134" t="str">
        <f t="shared" si="114"/>
        <v>XH</v>
      </c>
      <c r="AM854" s="119">
        <v>1042</v>
      </c>
      <c r="AN854" s="135">
        <f t="shared" si="115"/>
        <v>0</v>
      </c>
      <c r="AO854" s="135" t="str">
        <f t="shared" si="116"/>
        <v>108</v>
      </c>
      <c r="AP854" s="135" t="str">
        <f t="shared" si="117"/>
        <v>10</v>
      </c>
      <c r="AQ854" s="135" t="str">
        <f t="shared" si="118"/>
        <v>0</v>
      </c>
      <c r="AR854" s="136"/>
      <c r="AS854" s="137">
        <v>3</v>
      </c>
      <c r="AT854" s="161"/>
      <c r="AU854" s="161"/>
    </row>
    <row r="855" spans="1:76" ht="24.95" customHeight="1" x14ac:dyDescent="0.25">
      <c r="A855" s="44">
        <v>26</v>
      </c>
      <c r="B855" s="44">
        <v>25</v>
      </c>
      <c r="C855" s="50" t="s">
        <v>1863</v>
      </c>
      <c r="D855" s="119">
        <f>IF(AND(AS855=AS854,AL855=AL854),IF(AL855="TN",IF(AS854=3,IF(D854&lt;'Phan phong'!$I$9,D854+1,1),IF(D854&lt;'Phan phong'!$I$10,D854+1,1)),IF(AS854=3,IF(D854&lt;'Phan phong'!$P$9,D854+1,1),IF(D854&lt;'Phan phong'!$P$10,D854+1,1))),1)</f>
        <v>29</v>
      </c>
      <c r="E855" s="120">
        <v>290853</v>
      </c>
      <c r="F855" s="121" t="s">
        <v>445</v>
      </c>
      <c r="G855" s="122" t="s">
        <v>2071</v>
      </c>
      <c r="H855" s="123">
        <v>37137</v>
      </c>
      <c r="I855" s="124"/>
      <c r="J855" s="124"/>
      <c r="K855" s="124"/>
      <c r="L855" s="124"/>
      <c r="M855" s="124"/>
      <c r="N855" s="124"/>
      <c r="O855" s="124"/>
      <c r="P855" s="124"/>
      <c r="Q855" s="125"/>
      <c r="R855" s="126"/>
      <c r="S855" s="124"/>
      <c r="T855" s="124"/>
      <c r="U855" s="124"/>
      <c r="V855" s="124"/>
      <c r="W855" s="124"/>
      <c r="X855" s="124"/>
      <c r="Y855" s="124"/>
      <c r="Z855" s="124"/>
      <c r="AA855" s="125"/>
      <c r="AB855" s="126"/>
      <c r="AC855" s="127">
        <f>SUM(I855,K855,M855,O855)</f>
        <v>0</v>
      </c>
      <c r="AD855" s="128" t="s">
        <v>8</v>
      </c>
      <c r="AE855" s="128" t="s">
        <v>272</v>
      </c>
      <c r="AF855" s="129"/>
      <c r="AG855" s="129"/>
      <c r="AH855" s="130"/>
      <c r="AI855" s="131">
        <f t="shared" si="119"/>
        <v>29</v>
      </c>
      <c r="AJ855" s="132" t="str">
        <f t="shared" si="120"/>
        <v>XH</v>
      </c>
      <c r="AK855" s="133"/>
      <c r="AL855" s="134" t="str">
        <f t="shared" si="114"/>
        <v>XH</v>
      </c>
      <c r="AM855" s="119">
        <v>1017</v>
      </c>
      <c r="AN855" s="135">
        <f t="shared" si="115"/>
        <v>0</v>
      </c>
      <c r="AO855" s="135" t="str">
        <f t="shared" si="116"/>
        <v>107</v>
      </c>
      <c r="AP855" s="135" t="str">
        <f t="shared" si="117"/>
        <v>10</v>
      </c>
      <c r="AQ855" s="135" t="str">
        <f t="shared" si="118"/>
        <v>0</v>
      </c>
      <c r="AR855" s="136"/>
      <c r="AS855" s="137">
        <v>3</v>
      </c>
      <c r="AT855" s="161"/>
      <c r="AU855" s="161"/>
    </row>
    <row r="856" spans="1:76" ht="24.95" customHeight="1" x14ac:dyDescent="0.25">
      <c r="A856" s="43">
        <v>26</v>
      </c>
      <c r="B856" s="44">
        <v>24</v>
      </c>
      <c r="C856" s="50" t="s">
        <v>1957</v>
      </c>
      <c r="D856" s="119">
        <f>IF(AND(AS856=AS855,AL856=AL855),IF(AL856="TN",IF(AS855=3,IF(D855&lt;'Phan phong'!$I$9,D855+1,1),IF(D855&lt;'Phan phong'!$I$10,D855+1,1)),IF(AS855=3,IF(D855&lt;'Phan phong'!$P$9,D855+1,1),IF(D855&lt;'Phan phong'!$P$10,D855+1,1))),1)</f>
        <v>1</v>
      </c>
      <c r="E856" s="138">
        <v>290854</v>
      </c>
      <c r="F856" s="121" t="s">
        <v>395</v>
      </c>
      <c r="G856" s="122" t="s">
        <v>2103</v>
      </c>
      <c r="H856" s="123">
        <v>37240</v>
      </c>
      <c r="I856" s="124"/>
      <c r="J856" s="124"/>
      <c r="K856" s="124"/>
      <c r="L856" s="124"/>
      <c r="M856" s="124"/>
      <c r="N856" s="124"/>
      <c r="O856" s="124"/>
      <c r="P856" s="124"/>
      <c r="Q856" s="125"/>
      <c r="R856" s="126"/>
      <c r="S856" s="124"/>
      <c r="T856" s="124"/>
      <c r="U856" s="124"/>
      <c r="V856" s="124"/>
      <c r="W856" s="124"/>
      <c r="X856" s="124"/>
      <c r="Y856" s="124"/>
      <c r="Z856" s="124"/>
      <c r="AA856" s="125"/>
      <c r="AB856" s="126"/>
      <c r="AC856" s="127">
        <f>SUM(I856,K856,M856,O856)</f>
        <v>0</v>
      </c>
      <c r="AD856" s="128" t="s">
        <v>164</v>
      </c>
      <c r="AE856" s="128" t="s">
        <v>272</v>
      </c>
      <c r="AF856" s="129"/>
      <c r="AG856" s="129"/>
      <c r="AH856" s="130"/>
      <c r="AI856" s="131">
        <f t="shared" si="119"/>
        <v>30</v>
      </c>
      <c r="AJ856" s="132" t="str">
        <f t="shared" si="120"/>
        <v>XH</v>
      </c>
      <c r="AK856" s="133"/>
      <c r="AL856" s="134" t="str">
        <f t="shared" si="114"/>
        <v>XH</v>
      </c>
      <c r="AM856" s="119">
        <v>1115</v>
      </c>
      <c r="AN856" s="135">
        <f t="shared" si="115"/>
        <v>0</v>
      </c>
      <c r="AO856" s="135" t="str">
        <f t="shared" si="116"/>
        <v>109</v>
      </c>
      <c r="AP856" s="135" t="str">
        <f t="shared" si="117"/>
        <v>10</v>
      </c>
      <c r="AQ856" s="135" t="str">
        <f t="shared" si="118"/>
        <v>0</v>
      </c>
      <c r="AR856" s="136"/>
      <c r="AS856" s="137">
        <v>3</v>
      </c>
      <c r="AT856" s="137"/>
      <c r="AU856" s="161"/>
    </row>
    <row r="857" spans="1:76" ht="24.95" customHeight="1" x14ac:dyDescent="0.25">
      <c r="A857" s="43">
        <v>33</v>
      </c>
      <c r="B857" s="44">
        <v>36</v>
      </c>
      <c r="C857" s="50" t="s">
        <v>1879</v>
      </c>
      <c r="D857" s="119">
        <f>IF(AND(AS857=AS856,AL857=AL856),IF(AL857="TN",IF(AS856=3,IF(D856&lt;'Phan phong'!$I$9,D856+1,1),IF(D856&lt;'Phan phong'!$I$10,D856+1,1)),IF(AS856=3,IF(D856&lt;'Phan phong'!$P$9,D856+1,1),IF(D856&lt;'Phan phong'!$P$10,D856+1,1))),1)</f>
        <v>2</v>
      </c>
      <c r="E857" s="120">
        <v>290855</v>
      </c>
      <c r="F857" s="121" t="s">
        <v>332</v>
      </c>
      <c r="G857" s="122" t="s">
        <v>345</v>
      </c>
      <c r="H857" s="123">
        <v>37123</v>
      </c>
      <c r="I857" s="124"/>
      <c r="J857" s="124"/>
      <c r="K857" s="124"/>
      <c r="L857" s="124"/>
      <c r="M857" s="124"/>
      <c r="N857" s="124"/>
      <c r="O857" s="124"/>
      <c r="P857" s="124"/>
      <c r="Q857" s="125"/>
      <c r="R857" s="126"/>
      <c r="S857" s="124"/>
      <c r="T857" s="124"/>
      <c r="U857" s="124"/>
      <c r="V857" s="124"/>
      <c r="W857" s="124"/>
      <c r="X857" s="124"/>
      <c r="Y857" s="124"/>
      <c r="Z857" s="124"/>
      <c r="AA857" s="125"/>
      <c r="AB857" s="126"/>
      <c r="AC857" s="127">
        <f>SUM(I857,K857,M857,O857)</f>
        <v>0</v>
      </c>
      <c r="AD857" s="128" t="s">
        <v>9</v>
      </c>
      <c r="AE857" s="128" t="s">
        <v>272</v>
      </c>
      <c r="AF857" s="129"/>
      <c r="AG857" s="129"/>
      <c r="AH857" s="130"/>
      <c r="AI857" s="131">
        <f t="shared" si="119"/>
        <v>30</v>
      </c>
      <c r="AJ857" s="132" t="str">
        <f t="shared" si="120"/>
        <v>XH</v>
      </c>
      <c r="AK857" s="133"/>
      <c r="AL857" s="134" t="str">
        <f t="shared" si="114"/>
        <v>XH</v>
      </c>
      <c r="AM857" s="119">
        <v>1035</v>
      </c>
      <c r="AN857" s="135">
        <f t="shared" si="115"/>
        <v>0</v>
      </c>
      <c r="AO857" s="135" t="str">
        <f t="shared" si="116"/>
        <v>108</v>
      </c>
      <c r="AP857" s="135" t="str">
        <f t="shared" si="117"/>
        <v>10</v>
      </c>
      <c r="AQ857" s="135" t="str">
        <f t="shared" si="118"/>
        <v>0</v>
      </c>
      <c r="AR857" s="180"/>
      <c r="AS857" s="137">
        <v>3</v>
      </c>
      <c r="AT857" s="137"/>
      <c r="AU857" s="161"/>
    </row>
    <row r="858" spans="1:76" ht="24.95" customHeight="1" x14ac:dyDescent="0.25">
      <c r="A858" s="43">
        <v>26</v>
      </c>
      <c r="B858" s="43">
        <v>26</v>
      </c>
      <c r="C858" s="15" t="s">
        <v>1220</v>
      </c>
      <c r="D858" s="119">
        <f>IF(AND(AS858=AS857,AL858=AL857),IF(AL858="TN",IF(AS857=3,IF(D857&lt;'Phan phong'!$I$9,D857+1,1),IF(D857&lt;'Phan phong'!$I$10,D857+1,1)),IF(AS857=3,IF(D857&lt;'Phan phong'!$P$9,D857+1,1),IF(D857&lt;'Phan phong'!$P$10,D857+1,1))),1)</f>
        <v>3</v>
      </c>
      <c r="E858" s="138">
        <v>290856</v>
      </c>
      <c r="F858" s="121" t="s">
        <v>629</v>
      </c>
      <c r="G858" s="150" t="s">
        <v>345</v>
      </c>
      <c r="H858" s="163" t="s">
        <v>885</v>
      </c>
      <c r="I858" s="142"/>
      <c r="J858" s="142"/>
      <c r="K858" s="124"/>
      <c r="L858" s="124"/>
      <c r="M858" s="124"/>
      <c r="N858" s="124"/>
      <c r="O858" s="124"/>
      <c r="P858" s="124"/>
      <c r="Q858" s="142"/>
      <c r="R858" s="152"/>
      <c r="S858" s="142"/>
      <c r="T858" s="142"/>
      <c r="U858" s="124"/>
      <c r="V858" s="124"/>
      <c r="W858" s="124"/>
      <c r="X858" s="124"/>
      <c r="Y858" s="124"/>
      <c r="Z858" s="124"/>
      <c r="AA858" s="142"/>
      <c r="AB858" s="152"/>
      <c r="AC858" s="127">
        <f>SUM(I858,K858,M858,O858,Q858)</f>
        <v>0</v>
      </c>
      <c r="AD858" s="143" t="s">
        <v>11</v>
      </c>
      <c r="AE858" s="143" t="s">
        <v>168</v>
      </c>
      <c r="AF858" s="129"/>
      <c r="AG858" s="129"/>
      <c r="AH858" s="144"/>
      <c r="AI858" s="131">
        <f t="shared" si="119"/>
        <v>30</v>
      </c>
      <c r="AJ858" s="132" t="str">
        <f t="shared" si="120"/>
        <v>XH</v>
      </c>
      <c r="AK858" s="154"/>
      <c r="AL858" s="134" t="str">
        <f t="shared" si="114"/>
        <v>XH</v>
      </c>
      <c r="AM858" s="119">
        <v>77</v>
      </c>
      <c r="AN858" s="135">
        <f t="shared" si="115"/>
        <v>1</v>
      </c>
      <c r="AO858" s="135" t="str">
        <f t="shared" si="116"/>
        <v>112</v>
      </c>
      <c r="AP858" s="135" t="str">
        <f t="shared" si="117"/>
        <v>11</v>
      </c>
      <c r="AQ858" s="135" t="str">
        <f t="shared" si="118"/>
        <v>1</v>
      </c>
      <c r="AR858" s="155"/>
      <c r="AS858" s="137">
        <v>3</v>
      </c>
      <c r="AT858" s="156"/>
      <c r="AU858" s="145"/>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row>
    <row r="859" spans="1:76" ht="24.95" customHeight="1" x14ac:dyDescent="0.25">
      <c r="A859" s="43">
        <v>29</v>
      </c>
      <c r="B859" s="43">
        <v>3</v>
      </c>
      <c r="C859" s="15" t="s">
        <v>1232</v>
      </c>
      <c r="D859" s="119">
        <f>IF(AND(AS859=AS858,AL859=AL858),IF(AL859="TN",IF(AS858=3,IF(D858&lt;'Phan phong'!$I$9,D858+1,1),IF(D858&lt;'Phan phong'!$I$10,D858+1,1)),IF(AS858=3,IF(D858&lt;'Phan phong'!$P$9,D858+1,1),IF(D858&lt;'Phan phong'!$P$10,D858+1,1))),1)</f>
        <v>4</v>
      </c>
      <c r="E859" s="120">
        <v>290857</v>
      </c>
      <c r="F859" s="121" t="s">
        <v>342</v>
      </c>
      <c r="G859" s="150" t="s">
        <v>345</v>
      </c>
      <c r="H859" s="163" t="s">
        <v>889</v>
      </c>
      <c r="I859" s="142"/>
      <c r="J859" s="142"/>
      <c r="K859" s="124"/>
      <c r="L859" s="124"/>
      <c r="M859" s="124"/>
      <c r="N859" s="124"/>
      <c r="O859" s="124"/>
      <c r="P859" s="124"/>
      <c r="Q859" s="142"/>
      <c r="R859" s="152"/>
      <c r="S859" s="142"/>
      <c r="T859" s="142"/>
      <c r="U859" s="124"/>
      <c r="V859" s="124"/>
      <c r="W859" s="124"/>
      <c r="X859" s="124"/>
      <c r="Y859" s="124"/>
      <c r="Z859" s="124"/>
      <c r="AA859" s="142"/>
      <c r="AB859" s="152"/>
      <c r="AC859" s="127">
        <f>SUM(I859,K859,M859,O859,Q859)</f>
        <v>0</v>
      </c>
      <c r="AD859" s="143" t="s">
        <v>10</v>
      </c>
      <c r="AE859" s="143" t="s">
        <v>165</v>
      </c>
      <c r="AF859" s="129"/>
      <c r="AG859" s="129"/>
      <c r="AH859" s="164"/>
      <c r="AI859" s="131">
        <f t="shared" si="119"/>
        <v>30</v>
      </c>
      <c r="AJ859" s="132" t="str">
        <f t="shared" si="120"/>
        <v>XH</v>
      </c>
      <c r="AK859" s="133"/>
      <c r="AL859" s="134" t="str">
        <f t="shared" si="114"/>
        <v>XH</v>
      </c>
      <c r="AM859" s="119">
        <v>38</v>
      </c>
      <c r="AN859" s="135">
        <f t="shared" si="115"/>
        <v>1</v>
      </c>
      <c r="AO859" s="135" t="str">
        <f t="shared" si="116"/>
        <v>111</v>
      </c>
      <c r="AP859" s="135" t="str">
        <f t="shared" si="117"/>
        <v>11</v>
      </c>
      <c r="AQ859" s="135" t="str">
        <f t="shared" si="118"/>
        <v>1</v>
      </c>
      <c r="AR859" s="136"/>
      <c r="AS859" s="137">
        <v>3</v>
      </c>
      <c r="AT859" s="161"/>
      <c r="AU859" s="137"/>
      <c r="AV859" s="6"/>
      <c r="AW859" s="6"/>
      <c r="AX859" s="6"/>
      <c r="AY859" s="6"/>
      <c r="AZ859" s="6"/>
      <c r="BA859" s="6"/>
      <c r="BB859" s="6"/>
      <c r="BC859" s="6"/>
      <c r="BD859" s="6"/>
      <c r="BE859" s="6"/>
      <c r="BF859" s="6"/>
      <c r="BG859" s="6"/>
      <c r="BH859" s="6"/>
      <c r="BI859" s="6"/>
      <c r="BJ859" s="6"/>
      <c r="BK859" s="6"/>
      <c r="BL859" s="6"/>
      <c r="BM859" s="6"/>
      <c r="BN859" s="6"/>
      <c r="BO859" s="6"/>
      <c r="BP859" s="6"/>
      <c r="BQ859" s="6"/>
      <c r="BR859" s="6"/>
      <c r="BS859" s="6"/>
      <c r="BT859" s="6"/>
      <c r="BU859" s="6"/>
      <c r="BV859" s="6"/>
      <c r="BW859" s="6"/>
      <c r="BX859" s="6"/>
    </row>
    <row r="860" spans="1:76" ht="24.95" customHeight="1" x14ac:dyDescent="0.25">
      <c r="A860" s="43">
        <v>34</v>
      </c>
      <c r="B860" s="44">
        <v>11</v>
      </c>
      <c r="C860" s="50" t="s">
        <v>1907</v>
      </c>
      <c r="D860" s="119">
        <f>IF(AND(AS860=AS859,AL860=AL859),IF(AL860="TN",IF(AS859=3,IF(D859&lt;'Phan phong'!$I$9,D859+1,1),IF(D859&lt;'Phan phong'!$I$10,D859+1,1)),IF(AS859=3,IF(D859&lt;'Phan phong'!$P$9,D859+1,1),IF(D859&lt;'Phan phong'!$P$10,D859+1,1))),1)</f>
        <v>5</v>
      </c>
      <c r="E860" s="138">
        <v>290858</v>
      </c>
      <c r="F860" s="121" t="s">
        <v>2080</v>
      </c>
      <c r="G860" s="122" t="s">
        <v>345</v>
      </c>
      <c r="H860" s="123">
        <v>36991</v>
      </c>
      <c r="I860" s="124"/>
      <c r="J860" s="124"/>
      <c r="K860" s="124"/>
      <c r="L860" s="124"/>
      <c r="M860" s="124"/>
      <c r="N860" s="124"/>
      <c r="O860" s="124"/>
      <c r="P860" s="124"/>
      <c r="Q860" s="125"/>
      <c r="R860" s="126"/>
      <c r="S860" s="124"/>
      <c r="T860" s="124"/>
      <c r="U860" s="124"/>
      <c r="V860" s="124"/>
      <c r="W860" s="124"/>
      <c r="X860" s="124"/>
      <c r="Y860" s="124"/>
      <c r="Z860" s="124"/>
      <c r="AA860" s="125"/>
      <c r="AB860" s="126"/>
      <c r="AC860" s="127">
        <f>SUM(I860,K860,M860,O860)</f>
        <v>0</v>
      </c>
      <c r="AD860" s="128" t="s">
        <v>9</v>
      </c>
      <c r="AE860" s="128" t="s">
        <v>272</v>
      </c>
      <c r="AF860" s="129"/>
      <c r="AG860" s="129"/>
      <c r="AH860" s="130"/>
      <c r="AI860" s="131">
        <f t="shared" si="119"/>
        <v>30</v>
      </c>
      <c r="AJ860" s="132" t="str">
        <f t="shared" si="120"/>
        <v>XH</v>
      </c>
      <c r="AK860" s="133"/>
      <c r="AL860" s="134" t="str">
        <f t="shared" si="114"/>
        <v>XH</v>
      </c>
      <c r="AM860" s="119">
        <v>1063</v>
      </c>
      <c r="AN860" s="135">
        <f t="shared" si="115"/>
        <v>0</v>
      </c>
      <c r="AO860" s="135" t="str">
        <f t="shared" si="116"/>
        <v>108</v>
      </c>
      <c r="AP860" s="135" t="str">
        <f t="shared" si="117"/>
        <v>10</v>
      </c>
      <c r="AQ860" s="135" t="str">
        <f t="shared" si="118"/>
        <v>0</v>
      </c>
      <c r="AR860" s="136"/>
      <c r="AS860" s="137">
        <v>3</v>
      </c>
      <c r="AT860" s="161"/>
      <c r="AU860" s="161"/>
    </row>
    <row r="861" spans="1:76" ht="24.95" customHeight="1" x14ac:dyDescent="0.2">
      <c r="A861" s="43">
        <v>5</v>
      </c>
      <c r="B861" s="44">
        <v>20</v>
      </c>
      <c r="C861" s="50" t="s">
        <v>1724</v>
      </c>
      <c r="D861" s="119">
        <f>IF(AND(AS861=AS860,AL861=AL860),IF(AL861="TN",IF(AS860=3,IF(D860&lt;'Phan phong'!$I$9,D860+1,1),IF(D860&lt;'Phan phong'!$I$10,D860+1,1)),IF(AS860=3,IF(D860&lt;'Phan phong'!$P$9,D860+1,1),IF(D860&lt;'Phan phong'!$P$10,D860+1,1))),1)</f>
        <v>6</v>
      </c>
      <c r="E861" s="120">
        <v>290859</v>
      </c>
      <c r="F861" s="121" t="s">
        <v>2021</v>
      </c>
      <c r="G861" s="122" t="s">
        <v>345</v>
      </c>
      <c r="H861" s="123">
        <v>36774</v>
      </c>
      <c r="I861" s="124"/>
      <c r="J861" s="124"/>
      <c r="K861" s="124"/>
      <c r="L861" s="124"/>
      <c r="M861" s="124"/>
      <c r="N861" s="124"/>
      <c r="O861" s="124"/>
      <c r="P861" s="124"/>
      <c r="Q861" s="125"/>
      <c r="R861" s="126"/>
      <c r="S861" s="124"/>
      <c r="T861" s="124"/>
      <c r="U861" s="124"/>
      <c r="V861" s="124"/>
      <c r="W861" s="124"/>
      <c r="X861" s="124"/>
      <c r="Y861" s="124"/>
      <c r="Z861" s="124"/>
      <c r="AA861" s="125"/>
      <c r="AB861" s="126"/>
      <c r="AC861" s="127">
        <f>SUM(I861,K861,M861,O861,Q861)</f>
        <v>0</v>
      </c>
      <c r="AD861" s="128" t="s">
        <v>6</v>
      </c>
      <c r="AE861" s="128" t="s">
        <v>272</v>
      </c>
      <c r="AF861" s="177"/>
      <c r="AG861" s="177"/>
      <c r="AH861" s="171"/>
      <c r="AI861" s="131">
        <f t="shared" si="119"/>
        <v>30</v>
      </c>
      <c r="AJ861" s="132" t="str">
        <f t="shared" si="120"/>
        <v>XH</v>
      </c>
      <c r="AK861" s="133"/>
      <c r="AL861" s="134" t="str">
        <f t="shared" si="114"/>
        <v>XH</v>
      </c>
      <c r="AM861" s="119">
        <v>874</v>
      </c>
      <c r="AN861" s="135">
        <f t="shared" si="115"/>
        <v>0</v>
      </c>
      <c r="AO861" s="135" t="str">
        <f t="shared" si="116"/>
        <v>104</v>
      </c>
      <c r="AP861" s="135" t="str">
        <f t="shared" si="117"/>
        <v>10</v>
      </c>
      <c r="AQ861" s="135" t="str">
        <f t="shared" si="118"/>
        <v>0</v>
      </c>
      <c r="AR861" s="146"/>
      <c r="AS861" s="137">
        <v>3</v>
      </c>
      <c r="AT861" s="137"/>
      <c r="AU861" s="161"/>
    </row>
    <row r="862" spans="1:76" ht="24.95" customHeight="1" x14ac:dyDescent="0.25">
      <c r="A862" s="43">
        <v>11</v>
      </c>
      <c r="B862" s="44">
        <v>5</v>
      </c>
      <c r="C862" s="50" t="s">
        <v>1881</v>
      </c>
      <c r="D862" s="119">
        <f>IF(AND(AS862=AS861,AL862=AL861),IF(AL862="TN",IF(AS861=3,IF(D861&lt;'Phan phong'!$I$9,D861+1,1),IF(D861&lt;'Phan phong'!$I$10,D861+1,1)),IF(AS861=3,IF(D861&lt;'Phan phong'!$P$9,D861+1,1),IF(D861&lt;'Phan phong'!$P$10,D861+1,1))),1)</f>
        <v>7</v>
      </c>
      <c r="E862" s="138">
        <v>290860</v>
      </c>
      <c r="F862" s="121" t="s">
        <v>414</v>
      </c>
      <c r="G862" s="122" t="s">
        <v>345</v>
      </c>
      <c r="H862" s="123">
        <v>37194</v>
      </c>
      <c r="I862" s="124"/>
      <c r="J862" s="124"/>
      <c r="K862" s="124"/>
      <c r="L862" s="124"/>
      <c r="M862" s="124"/>
      <c r="N862" s="124"/>
      <c r="O862" s="124"/>
      <c r="P862" s="124"/>
      <c r="Q862" s="125"/>
      <c r="R862" s="126"/>
      <c r="S862" s="124"/>
      <c r="T862" s="124"/>
      <c r="U862" s="124"/>
      <c r="V862" s="124"/>
      <c r="W862" s="124"/>
      <c r="X862" s="124"/>
      <c r="Y862" s="124"/>
      <c r="Z862" s="124"/>
      <c r="AA862" s="125"/>
      <c r="AB862" s="126"/>
      <c r="AC862" s="127">
        <f>SUM(I862,K862,M862,O862)</f>
        <v>0</v>
      </c>
      <c r="AD862" s="128" t="s">
        <v>9</v>
      </c>
      <c r="AE862" s="128" t="s">
        <v>272</v>
      </c>
      <c r="AF862" s="129"/>
      <c r="AG862" s="129"/>
      <c r="AH862" s="130"/>
      <c r="AI862" s="131">
        <f t="shared" si="119"/>
        <v>30</v>
      </c>
      <c r="AJ862" s="132" t="str">
        <f t="shared" si="120"/>
        <v>XH</v>
      </c>
      <c r="AK862" s="133"/>
      <c r="AL862" s="134" t="str">
        <f t="shared" si="114"/>
        <v>XH</v>
      </c>
      <c r="AM862" s="119">
        <v>1037</v>
      </c>
      <c r="AN862" s="135">
        <f t="shared" si="115"/>
        <v>0</v>
      </c>
      <c r="AO862" s="135" t="str">
        <f t="shared" si="116"/>
        <v>108</v>
      </c>
      <c r="AP862" s="135" t="str">
        <f t="shared" si="117"/>
        <v>10</v>
      </c>
      <c r="AQ862" s="135" t="str">
        <f t="shared" si="118"/>
        <v>0</v>
      </c>
      <c r="AR862" s="136"/>
      <c r="AS862" s="137">
        <v>3</v>
      </c>
      <c r="AT862" s="137"/>
      <c r="AU862" s="161"/>
    </row>
    <row r="863" spans="1:76" ht="24.95" customHeight="1" x14ac:dyDescent="0.25">
      <c r="A863" s="43">
        <v>44</v>
      </c>
      <c r="B863" s="43">
        <v>44</v>
      </c>
      <c r="C863" s="15" t="s">
        <v>1256</v>
      </c>
      <c r="D863" s="119">
        <f>IF(AND(AS863=AS862,AL863=AL862),IF(AL863="TN",IF(AS862=3,IF(D862&lt;'Phan phong'!$I$9,D862+1,1),IF(D862&lt;'Phan phong'!$I$10,D862+1,1)),IF(AS862=3,IF(D862&lt;'Phan phong'!$P$9,D862+1,1),IF(D862&lt;'Phan phong'!$P$10,D862+1,1))),1)</f>
        <v>8</v>
      </c>
      <c r="E863" s="120">
        <v>290861</v>
      </c>
      <c r="F863" s="121" t="s">
        <v>414</v>
      </c>
      <c r="G863" s="150" t="s">
        <v>345</v>
      </c>
      <c r="H863" s="163" t="s">
        <v>897</v>
      </c>
      <c r="I863" s="142"/>
      <c r="J863" s="142"/>
      <c r="K863" s="124"/>
      <c r="L863" s="124"/>
      <c r="M863" s="124"/>
      <c r="N863" s="124"/>
      <c r="O863" s="124"/>
      <c r="P863" s="124"/>
      <c r="Q863" s="142"/>
      <c r="R863" s="126"/>
      <c r="S863" s="142"/>
      <c r="T863" s="142"/>
      <c r="U863" s="124"/>
      <c r="V863" s="124"/>
      <c r="W863" s="124"/>
      <c r="X863" s="124"/>
      <c r="Y863" s="124"/>
      <c r="Z863" s="124"/>
      <c r="AA863" s="142"/>
      <c r="AB863" s="126"/>
      <c r="AC863" s="127">
        <f t="shared" ref="AC863:AC869" si="121">SUM(I863,K863,M863,O863,Q863)</f>
        <v>0</v>
      </c>
      <c r="AD863" s="143" t="s">
        <v>1281</v>
      </c>
      <c r="AE863" s="143" t="s">
        <v>167</v>
      </c>
      <c r="AF863" s="129"/>
      <c r="AG863" s="129"/>
      <c r="AH863" s="164"/>
      <c r="AI863" s="131">
        <f t="shared" si="119"/>
        <v>30</v>
      </c>
      <c r="AJ863" s="132" t="str">
        <f t="shared" si="120"/>
        <v>XH</v>
      </c>
      <c r="AK863" s="133"/>
      <c r="AL863" s="134" t="str">
        <f t="shared" si="114"/>
        <v>XH</v>
      </c>
      <c r="AM863" s="119">
        <v>377</v>
      </c>
      <c r="AN863" s="135">
        <f t="shared" si="115"/>
        <v>1</v>
      </c>
      <c r="AO863" s="135" t="str">
        <f t="shared" si="116"/>
        <v>119</v>
      </c>
      <c r="AP863" s="135" t="str">
        <f t="shared" si="117"/>
        <v>11</v>
      </c>
      <c r="AQ863" s="135" t="str">
        <f t="shared" si="118"/>
        <v>1</v>
      </c>
      <c r="AR863" s="136"/>
      <c r="AS863" s="137">
        <v>3</v>
      </c>
      <c r="AT863" s="137"/>
      <c r="AU863" s="161"/>
    </row>
    <row r="864" spans="1:76" ht="24.95" customHeight="1" x14ac:dyDescent="0.2">
      <c r="A864" s="43">
        <v>31</v>
      </c>
      <c r="B864" s="43">
        <v>27</v>
      </c>
      <c r="C864" s="15" t="s">
        <v>1265</v>
      </c>
      <c r="D864" s="119">
        <f>IF(AND(AS864=AS863,AL864=AL863),IF(AL864="TN",IF(AS863=3,IF(D863&lt;'Phan phong'!$I$9,D863+1,1),IF(D863&lt;'Phan phong'!$I$10,D863+1,1)),IF(AS863=3,IF(D863&lt;'Phan phong'!$P$9,D863+1,1),IF(D863&lt;'Phan phong'!$P$10,D863+1,1))),1)</f>
        <v>9</v>
      </c>
      <c r="E864" s="138">
        <v>290862</v>
      </c>
      <c r="F864" s="121" t="s">
        <v>346</v>
      </c>
      <c r="G864" s="150" t="s">
        <v>345</v>
      </c>
      <c r="H864" s="163" t="s">
        <v>900</v>
      </c>
      <c r="I864" s="142"/>
      <c r="J864" s="142"/>
      <c r="K864" s="124"/>
      <c r="L864" s="124"/>
      <c r="M864" s="124"/>
      <c r="N864" s="124"/>
      <c r="O864" s="124"/>
      <c r="P864" s="124"/>
      <c r="Q864" s="142"/>
      <c r="R864" s="126"/>
      <c r="S864" s="142"/>
      <c r="T864" s="142"/>
      <c r="U864" s="124"/>
      <c r="V864" s="124"/>
      <c r="W864" s="124"/>
      <c r="X864" s="124"/>
      <c r="Y864" s="124"/>
      <c r="Z864" s="124"/>
      <c r="AA864" s="142"/>
      <c r="AB864" s="126"/>
      <c r="AC864" s="127">
        <f t="shared" si="121"/>
        <v>0</v>
      </c>
      <c r="AD864" s="143" t="s">
        <v>12</v>
      </c>
      <c r="AE864" s="143" t="s">
        <v>168</v>
      </c>
      <c r="AF864" s="129"/>
      <c r="AG864" s="129"/>
      <c r="AH864" s="144"/>
      <c r="AI864" s="131">
        <f t="shared" si="119"/>
        <v>30</v>
      </c>
      <c r="AJ864" s="132" t="str">
        <f t="shared" si="120"/>
        <v>XH</v>
      </c>
      <c r="AK864" s="133"/>
      <c r="AL864" s="134" t="str">
        <f t="shared" si="114"/>
        <v>XH</v>
      </c>
      <c r="AM864" s="119">
        <v>204</v>
      </c>
      <c r="AN864" s="135">
        <f t="shared" si="115"/>
        <v>1</v>
      </c>
      <c r="AO864" s="135" t="str">
        <f t="shared" si="116"/>
        <v>115</v>
      </c>
      <c r="AP864" s="135" t="str">
        <f t="shared" si="117"/>
        <v>11</v>
      </c>
      <c r="AQ864" s="135" t="str">
        <f t="shared" si="118"/>
        <v>1</v>
      </c>
      <c r="AR864" s="146"/>
      <c r="AS864" s="137">
        <v>3</v>
      </c>
      <c r="AT864" s="170"/>
      <c r="AU864" s="137"/>
      <c r="AV864" s="6"/>
      <c r="AW864" s="6"/>
      <c r="AX864" s="6"/>
      <c r="AY864" s="6"/>
      <c r="AZ864" s="6"/>
      <c r="BA864" s="6"/>
      <c r="BB864" s="6"/>
      <c r="BC864" s="6"/>
      <c r="BD864" s="6"/>
      <c r="BE864" s="6"/>
      <c r="BF864" s="6"/>
      <c r="BG864" s="6"/>
      <c r="BH864" s="6"/>
      <c r="BI864" s="6"/>
      <c r="BJ864" s="6"/>
      <c r="BK864" s="6"/>
      <c r="BL864" s="6"/>
      <c r="BM864" s="6"/>
      <c r="BN864" s="6"/>
      <c r="BO864" s="6"/>
      <c r="BP864" s="6"/>
      <c r="BQ864" s="6"/>
      <c r="BR864" s="6"/>
      <c r="BS864" s="6"/>
      <c r="BT864" s="6"/>
      <c r="BU864" s="6"/>
      <c r="BV864" s="6"/>
      <c r="BW864" s="6"/>
      <c r="BX864" s="6"/>
    </row>
    <row r="865" spans="1:76" ht="24.95" customHeight="1" x14ac:dyDescent="0.2">
      <c r="A865" s="43">
        <v>10</v>
      </c>
      <c r="B865" s="43">
        <v>10</v>
      </c>
      <c r="C865" s="15" t="s">
        <v>1180</v>
      </c>
      <c r="D865" s="119">
        <f>IF(AND(AS865=AS864,AL865=AL864),IF(AL865="TN",IF(AS864=3,IF(D864&lt;'Phan phong'!$I$9,D864+1,1),IF(D864&lt;'Phan phong'!$I$10,D864+1,1)),IF(AS864=3,IF(D864&lt;'Phan phong'!$P$9,D864+1,1),IF(D864&lt;'Phan phong'!$P$10,D864+1,1))),1)</f>
        <v>10</v>
      </c>
      <c r="E865" s="120">
        <v>290863</v>
      </c>
      <c r="F865" s="121" t="s">
        <v>446</v>
      </c>
      <c r="G865" s="150" t="s">
        <v>345</v>
      </c>
      <c r="H865" s="163" t="s">
        <v>866</v>
      </c>
      <c r="I865" s="142"/>
      <c r="J865" s="142"/>
      <c r="K865" s="124"/>
      <c r="L865" s="124"/>
      <c r="M865" s="124"/>
      <c r="N865" s="124"/>
      <c r="O865" s="124"/>
      <c r="P865" s="124"/>
      <c r="Q865" s="142"/>
      <c r="R865" s="126"/>
      <c r="S865" s="142"/>
      <c r="T865" s="142"/>
      <c r="U865" s="124"/>
      <c r="V865" s="124"/>
      <c r="W865" s="124"/>
      <c r="X865" s="124"/>
      <c r="Y865" s="124"/>
      <c r="Z865" s="124"/>
      <c r="AA865" s="142"/>
      <c r="AB865" s="126"/>
      <c r="AC865" s="127">
        <f t="shared" si="121"/>
        <v>0</v>
      </c>
      <c r="AD865" s="143" t="s">
        <v>17</v>
      </c>
      <c r="AE865" s="143" t="s">
        <v>273</v>
      </c>
      <c r="AF865" s="129"/>
      <c r="AG865" s="129"/>
      <c r="AH865" s="144"/>
      <c r="AI865" s="131">
        <f t="shared" si="119"/>
        <v>30</v>
      </c>
      <c r="AJ865" s="132" t="str">
        <f t="shared" si="120"/>
        <v>XH</v>
      </c>
      <c r="AK865" s="133"/>
      <c r="AL865" s="134" t="str">
        <f t="shared" si="114"/>
        <v>XH</v>
      </c>
      <c r="AM865" s="119">
        <v>336</v>
      </c>
      <c r="AN865" s="135">
        <f t="shared" si="115"/>
        <v>1</v>
      </c>
      <c r="AO865" s="135" t="str">
        <f t="shared" si="116"/>
        <v>118</v>
      </c>
      <c r="AP865" s="135" t="str">
        <f t="shared" si="117"/>
        <v>11</v>
      </c>
      <c r="AQ865" s="135" t="str">
        <f t="shared" si="118"/>
        <v>1</v>
      </c>
      <c r="AR865" s="146"/>
      <c r="AS865" s="137">
        <v>3</v>
      </c>
      <c r="AT865" s="137"/>
      <c r="AU865" s="145"/>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row>
    <row r="866" spans="1:76" ht="24.95" customHeight="1" x14ac:dyDescent="0.2">
      <c r="A866" s="42">
        <v>29</v>
      </c>
      <c r="B866" s="43">
        <v>48</v>
      </c>
      <c r="C866" s="50" t="s">
        <v>1658</v>
      </c>
      <c r="D866" s="119">
        <f>IF(AND(AS866=AS865,AL866=AL865),IF(AL866="TN",IF(AS865=3,IF(D865&lt;'Phan phong'!$I$9,D865+1,1),IF(D865&lt;'Phan phong'!$I$10,D865+1,1)),IF(AS865=3,IF(D865&lt;'Phan phong'!$P$9,D865+1,1),IF(D865&lt;'Phan phong'!$P$10,D865+1,1))),1)</f>
        <v>11</v>
      </c>
      <c r="E866" s="138">
        <v>290864</v>
      </c>
      <c r="F866" s="121" t="s">
        <v>422</v>
      </c>
      <c r="G866" s="150" t="s">
        <v>345</v>
      </c>
      <c r="H866" s="151" t="s">
        <v>687</v>
      </c>
      <c r="I866" s="142"/>
      <c r="J866" s="142"/>
      <c r="K866" s="124"/>
      <c r="L866" s="124"/>
      <c r="M866" s="124"/>
      <c r="N866" s="124"/>
      <c r="O866" s="124"/>
      <c r="P866" s="124"/>
      <c r="Q866" s="142"/>
      <c r="R866" s="126"/>
      <c r="S866" s="142"/>
      <c r="T866" s="142"/>
      <c r="U866" s="124"/>
      <c r="V866" s="124"/>
      <c r="W866" s="124"/>
      <c r="X866" s="124"/>
      <c r="Y866" s="124"/>
      <c r="Z866" s="124"/>
      <c r="AA866" s="142"/>
      <c r="AB866" s="126"/>
      <c r="AC866" s="127">
        <f t="shared" si="121"/>
        <v>0</v>
      </c>
      <c r="AD866" s="128" t="s">
        <v>4</v>
      </c>
      <c r="AE866" s="128" t="s">
        <v>272</v>
      </c>
      <c r="AF866" s="129"/>
      <c r="AG866" s="153"/>
      <c r="AH866" s="153" t="s">
        <v>1503</v>
      </c>
      <c r="AI866" s="131">
        <f t="shared" si="119"/>
        <v>30</v>
      </c>
      <c r="AJ866" s="132" t="str">
        <f t="shared" si="120"/>
        <v>XH</v>
      </c>
      <c r="AK866" s="133"/>
      <c r="AL866" s="134" t="str">
        <f t="shared" si="114"/>
        <v>XH</v>
      </c>
      <c r="AM866" s="119">
        <v>808</v>
      </c>
      <c r="AN866" s="135">
        <f t="shared" si="115"/>
        <v>0</v>
      </c>
      <c r="AO866" s="135" t="str">
        <f t="shared" si="116"/>
        <v>103</v>
      </c>
      <c r="AP866" s="135" t="str">
        <f t="shared" si="117"/>
        <v>10</v>
      </c>
      <c r="AQ866" s="135" t="str">
        <f t="shared" si="118"/>
        <v>0</v>
      </c>
      <c r="AR866" s="146"/>
      <c r="AS866" s="137">
        <v>3</v>
      </c>
      <c r="AT866" s="137"/>
      <c r="AU866" s="145"/>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row>
    <row r="867" spans="1:76" ht="24.95" customHeight="1" x14ac:dyDescent="0.25">
      <c r="A867" s="43">
        <v>2</v>
      </c>
      <c r="B867" s="44">
        <v>29</v>
      </c>
      <c r="C867" s="50" t="s">
        <v>1719</v>
      </c>
      <c r="D867" s="119">
        <f>IF(AND(AS867=AS866,AL867=AL866),IF(AL867="TN",IF(AS866=3,IF(D866&lt;'Phan phong'!$I$9,D866+1,1),IF(D866&lt;'Phan phong'!$I$10,D866+1,1)),IF(AS866=3,IF(D866&lt;'Phan phong'!$P$9,D866+1,1),IF(D866&lt;'Phan phong'!$P$10,D866+1,1))),1)</f>
        <v>12</v>
      </c>
      <c r="E867" s="120">
        <v>290865</v>
      </c>
      <c r="F867" s="121" t="s">
        <v>422</v>
      </c>
      <c r="G867" s="150" t="s">
        <v>345</v>
      </c>
      <c r="H867" s="123">
        <v>36932</v>
      </c>
      <c r="I867" s="124"/>
      <c r="J867" s="124"/>
      <c r="K867" s="124"/>
      <c r="L867" s="124"/>
      <c r="M867" s="124"/>
      <c r="N867" s="124"/>
      <c r="O867" s="124"/>
      <c r="P867" s="124"/>
      <c r="Q867" s="125"/>
      <c r="R867" s="126"/>
      <c r="S867" s="124"/>
      <c r="T867" s="124"/>
      <c r="U867" s="124"/>
      <c r="V867" s="124"/>
      <c r="W867" s="124"/>
      <c r="X867" s="124"/>
      <c r="Y867" s="124"/>
      <c r="Z867" s="124"/>
      <c r="AA867" s="125"/>
      <c r="AB867" s="126"/>
      <c r="AC867" s="127">
        <f t="shared" si="121"/>
        <v>0</v>
      </c>
      <c r="AD867" s="128" t="s">
        <v>6</v>
      </c>
      <c r="AE867" s="128" t="s">
        <v>272</v>
      </c>
      <c r="AF867" s="177"/>
      <c r="AG867" s="177"/>
      <c r="AH867" s="171"/>
      <c r="AI867" s="131">
        <f t="shared" si="119"/>
        <v>30</v>
      </c>
      <c r="AJ867" s="132" t="str">
        <f t="shared" si="120"/>
        <v>XH</v>
      </c>
      <c r="AK867" s="133"/>
      <c r="AL867" s="134" t="str">
        <f t="shared" si="114"/>
        <v>XH</v>
      </c>
      <c r="AM867" s="119">
        <v>869</v>
      </c>
      <c r="AN867" s="135">
        <f t="shared" si="115"/>
        <v>0</v>
      </c>
      <c r="AO867" s="135" t="str">
        <f t="shared" si="116"/>
        <v>104</v>
      </c>
      <c r="AP867" s="135" t="str">
        <f t="shared" si="117"/>
        <v>10</v>
      </c>
      <c r="AQ867" s="135" t="str">
        <f t="shared" si="118"/>
        <v>0</v>
      </c>
      <c r="AR867" s="136"/>
      <c r="AS867" s="137">
        <v>3</v>
      </c>
      <c r="AT867" s="137"/>
      <c r="AU867" s="161"/>
    </row>
    <row r="868" spans="1:76" ht="24.95" customHeight="1" x14ac:dyDescent="0.25">
      <c r="A868" s="43">
        <v>32</v>
      </c>
      <c r="B868" s="43">
        <v>38</v>
      </c>
      <c r="C868" s="15" t="s">
        <v>1240</v>
      </c>
      <c r="D868" s="119">
        <f>IF(AND(AS868=AS867,AL868=AL867),IF(AL868="TN",IF(AS867=3,IF(D867&lt;'Phan phong'!$I$9,D867+1,1),IF(D867&lt;'Phan phong'!$I$10,D867+1,1)),IF(AS867=3,IF(D867&lt;'Phan phong'!$P$9,D867+1,1),IF(D867&lt;'Phan phong'!$P$10,D867+1,1))),1)</f>
        <v>13</v>
      </c>
      <c r="E868" s="138">
        <v>290866</v>
      </c>
      <c r="F868" s="121" t="s">
        <v>422</v>
      </c>
      <c r="G868" s="150" t="s">
        <v>345</v>
      </c>
      <c r="H868" s="163" t="s">
        <v>891</v>
      </c>
      <c r="I868" s="142"/>
      <c r="J868" s="142"/>
      <c r="K868" s="124"/>
      <c r="L868" s="124"/>
      <c r="M868" s="124"/>
      <c r="N868" s="124"/>
      <c r="O868" s="124"/>
      <c r="P868" s="124"/>
      <c r="Q868" s="142"/>
      <c r="R868" s="126"/>
      <c r="S868" s="142"/>
      <c r="T868" s="142"/>
      <c r="U868" s="124"/>
      <c r="V868" s="124"/>
      <c r="W868" s="124"/>
      <c r="X868" s="124"/>
      <c r="Y868" s="124"/>
      <c r="Z868" s="124"/>
      <c r="AA868" s="142"/>
      <c r="AB868" s="126"/>
      <c r="AC868" s="127">
        <f t="shared" si="121"/>
        <v>0</v>
      </c>
      <c r="AD868" s="143" t="s">
        <v>12</v>
      </c>
      <c r="AE868" s="143" t="s">
        <v>165</v>
      </c>
      <c r="AF868" s="129"/>
      <c r="AG868" s="129"/>
      <c r="AH868" s="144"/>
      <c r="AI868" s="131">
        <f t="shared" si="119"/>
        <v>30</v>
      </c>
      <c r="AJ868" s="132" t="str">
        <f t="shared" si="120"/>
        <v>XH</v>
      </c>
      <c r="AK868" s="133"/>
      <c r="AL868" s="134" t="str">
        <f t="shared" si="114"/>
        <v>XH</v>
      </c>
      <c r="AM868" s="119">
        <v>205</v>
      </c>
      <c r="AN868" s="135">
        <f t="shared" si="115"/>
        <v>1</v>
      </c>
      <c r="AO868" s="135" t="str">
        <f t="shared" si="116"/>
        <v>115</v>
      </c>
      <c r="AP868" s="135" t="str">
        <f t="shared" si="117"/>
        <v>11</v>
      </c>
      <c r="AQ868" s="135" t="str">
        <f t="shared" si="118"/>
        <v>1</v>
      </c>
      <c r="AR868" s="136"/>
      <c r="AS868" s="137">
        <v>3</v>
      </c>
      <c r="AT868" s="145"/>
      <c r="AU868" s="145"/>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row>
    <row r="869" spans="1:76" ht="24.95" customHeight="1" x14ac:dyDescent="0.25">
      <c r="A869" s="43">
        <v>13</v>
      </c>
      <c r="B869" s="43">
        <v>13</v>
      </c>
      <c r="C869" s="15" t="s">
        <v>1191</v>
      </c>
      <c r="D869" s="119">
        <f>IF(AND(AS869=AS868,AL869=AL868),IF(AL869="TN",IF(AS868=3,IF(D868&lt;'Phan phong'!$I$9,D868+1,1),IF(D868&lt;'Phan phong'!$I$10,D868+1,1)),IF(AS868=3,IF(D868&lt;'Phan phong'!$P$9,D868+1,1),IF(D868&lt;'Phan phong'!$P$10,D868+1,1))),1)</f>
        <v>14</v>
      </c>
      <c r="E869" s="120">
        <v>290867</v>
      </c>
      <c r="F869" s="121" t="s">
        <v>422</v>
      </c>
      <c r="G869" s="150" t="s">
        <v>345</v>
      </c>
      <c r="H869" s="163" t="s">
        <v>872</v>
      </c>
      <c r="I869" s="142"/>
      <c r="J869" s="142"/>
      <c r="K869" s="124"/>
      <c r="L869" s="124"/>
      <c r="M869" s="124"/>
      <c r="N869" s="124"/>
      <c r="O869" s="124"/>
      <c r="P869" s="124"/>
      <c r="Q869" s="142"/>
      <c r="R869" s="152"/>
      <c r="S869" s="142"/>
      <c r="T869" s="142"/>
      <c r="U869" s="124"/>
      <c r="V869" s="124"/>
      <c r="W869" s="124"/>
      <c r="X869" s="124"/>
      <c r="Y869" s="124"/>
      <c r="Z869" s="124"/>
      <c r="AA869" s="142"/>
      <c r="AB869" s="152"/>
      <c r="AC869" s="127">
        <f t="shared" si="121"/>
        <v>0</v>
      </c>
      <c r="AD869" s="143" t="s">
        <v>1281</v>
      </c>
      <c r="AE869" s="143" t="s">
        <v>167</v>
      </c>
      <c r="AF869" s="129"/>
      <c r="AG869" s="129"/>
      <c r="AH869" s="164"/>
      <c r="AI869" s="131">
        <f t="shared" si="119"/>
        <v>30</v>
      </c>
      <c r="AJ869" s="132" t="str">
        <f t="shared" si="120"/>
        <v>XH</v>
      </c>
      <c r="AK869" s="133"/>
      <c r="AL869" s="134" t="str">
        <f t="shared" si="114"/>
        <v>XH</v>
      </c>
      <c r="AM869" s="119">
        <v>376</v>
      </c>
      <c r="AN869" s="135">
        <f t="shared" si="115"/>
        <v>1</v>
      </c>
      <c r="AO869" s="135" t="str">
        <f t="shared" si="116"/>
        <v>119</v>
      </c>
      <c r="AP869" s="135" t="str">
        <f t="shared" si="117"/>
        <v>11</v>
      </c>
      <c r="AQ869" s="135" t="str">
        <f t="shared" si="118"/>
        <v>1</v>
      </c>
      <c r="AR869" s="136"/>
      <c r="AS869" s="137">
        <v>3</v>
      </c>
      <c r="AT869" s="161"/>
      <c r="AU869" s="137"/>
      <c r="AV869" s="6"/>
      <c r="AW869" s="6"/>
      <c r="AX869" s="6"/>
      <c r="AY869" s="6"/>
      <c r="AZ869" s="6"/>
      <c r="BA869" s="6"/>
      <c r="BB869" s="6"/>
      <c r="BC869" s="6"/>
      <c r="BD869" s="6"/>
      <c r="BE869" s="6"/>
      <c r="BF869" s="6"/>
      <c r="BG869" s="6"/>
      <c r="BH869" s="6"/>
      <c r="BI869" s="6"/>
      <c r="BJ869" s="6"/>
      <c r="BK869" s="6"/>
      <c r="BL869" s="6"/>
      <c r="BM869" s="6"/>
      <c r="BN869" s="6"/>
      <c r="BO869" s="6"/>
      <c r="BP869" s="6"/>
      <c r="BQ869" s="6"/>
      <c r="BR869" s="6"/>
      <c r="BS869" s="6"/>
      <c r="BT869" s="6"/>
      <c r="BU869" s="6"/>
      <c r="BV869" s="6"/>
      <c r="BW869" s="6"/>
      <c r="BX869" s="6"/>
    </row>
    <row r="870" spans="1:76" ht="24.95" customHeight="1" x14ac:dyDescent="0.25">
      <c r="A870" s="42">
        <v>19</v>
      </c>
      <c r="B870" s="43">
        <v>20</v>
      </c>
      <c r="C870" s="50" t="s">
        <v>1661</v>
      </c>
      <c r="D870" s="119">
        <f>IF(AND(AS870=AS869,AL870=AL869),IF(AL870="TN",IF(AS869=3,IF(D869&lt;'Phan phong'!$I$9,D869+1,1),IF(D869&lt;'Phan phong'!$I$10,D869+1,1)),IF(AS869=3,IF(D869&lt;'Phan phong'!$P$9,D869+1,1),IF(D869&lt;'Phan phong'!$P$10,D869+1,1))),1)</f>
        <v>15</v>
      </c>
      <c r="E870" s="138">
        <v>290868</v>
      </c>
      <c r="F870" s="121" t="s">
        <v>344</v>
      </c>
      <c r="G870" s="150" t="s">
        <v>345</v>
      </c>
      <c r="H870" s="151" t="s">
        <v>863</v>
      </c>
      <c r="I870" s="142"/>
      <c r="J870" s="142"/>
      <c r="K870" s="124"/>
      <c r="L870" s="124"/>
      <c r="M870" s="124"/>
      <c r="N870" s="124"/>
      <c r="O870" s="124"/>
      <c r="P870" s="124"/>
      <c r="Q870" s="142"/>
      <c r="R870" s="126"/>
      <c r="S870" s="142"/>
      <c r="T870" s="142"/>
      <c r="U870" s="124"/>
      <c r="V870" s="124"/>
      <c r="W870" s="124"/>
      <c r="X870" s="124"/>
      <c r="Y870" s="124"/>
      <c r="Z870" s="124"/>
      <c r="AA870" s="142"/>
      <c r="AB870" s="126"/>
      <c r="AC870" s="127">
        <f>SUM(I870,K870,M870,O870)</f>
        <v>0</v>
      </c>
      <c r="AD870" s="128" t="s">
        <v>4</v>
      </c>
      <c r="AE870" s="128" t="s">
        <v>272</v>
      </c>
      <c r="AF870" s="129"/>
      <c r="AG870" s="129"/>
      <c r="AH870" s="130" t="s">
        <v>1504</v>
      </c>
      <c r="AI870" s="131">
        <f t="shared" si="119"/>
        <v>30</v>
      </c>
      <c r="AJ870" s="132" t="str">
        <f t="shared" si="120"/>
        <v>XH</v>
      </c>
      <c r="AK870" s="133"/>
      <c r="AL870" s="134" t="str">
        <f t="shared" si="114"/>
        <v>XH</v>
      </c>
      <c r="AM870" s="119">
        <v>811</v>
      </c>
      <c r="AN870" s="135">
        <f t="shared" si="115"/>
        <v>0</v>
      </c>
      <c r="AO870" s="135" t="str">
        <f t="shared" si="116"/>
        <v>103</v>
      </c>
      <c r="AP870" s="135" t="str">
        <f t="shared" si="117"/>
        <v>10</v>
      </c>
      <c r="AQ870" s="135" t="str">
        <f t="shared" si="118"/>
        <v>0</v>
      </c>
      <c r="AR870" s="136"/>
      <c r="AS870" s="137">
        <v>3</v>
      </c>
      <c r="AT870" s="145"/>
      <c r="AU870" s="137"/>
      <c r="AV870" s="6"/>
      <c r="AW870" s="6"/>
      <c r="AX870" s="6"/>
      <c r="AY870" s="6"/>
      <c r="AZ870" s="6"/>
      <c r="BA870" s="6"/>
      <c r="BB870" s="6"/>
      <c r="BC870" s="6"/>
      <c r="BD870" s="6"/>
      <c r="BE870" s="6"/>
      <c r="BF870" s="6"/>
      <c r="BG870" s="6"/>
      <c r="BH870" s="6"/>
      <c r="BI870" s="6"/>
      <c r="BJ870" s="6"/>
      <c r="BK870" s="6"/>
      <c r="BL870" s="6"/>
      <c r="BM870" s="6"/>
      <c r="BN870" s="6"/>
      <c r="BO870" s="6"/>
      <c r="BP870" s="6"/>
      <c r="BQ870" s="6"/>
      <c r="BR870" s="6"/>
      <c r="BS870" s="6"/>
      <c r="BT870" s="6"/>
      <c r="BU870" s="6"/>
      <c r="BV870" s="6"/>
      <c r="BW870" s="6"/>
      <c r="BX870" s="6"/>
    </row>
    <row r="871" spans="1:76" ht="24.95" customHeight="1" x14ac:dyDescent="0.25">
      <c r="A871" s="43">
        <v>28</v>
      </c>
      <c r="B871" s="44">
        <v>8</v>
      </c>
      <c r="C871" s="50" t="s">
        <v>1760</v>
      </c>
      <c r="D871" s="119">
        <f>IF(AND(AS871=AS870,AL871=AL870),IF(AL871="TN",IF(AS870=3,IF(D870&lt;'Phan phong'!$I$9,D870+1,1),IF(D870&lt;'Phan phong'!$I$10,D870+1,1)),IF(AS870=3,IF(D870&lt;'Phan phong'!$P$9,D870+1,1),IF(D870&lt;'Phan phong'!$P$10,D870+1,1))),1)</f>
        <v>16</v>
      </c>
      <c r="E871" s="120">
        <v>290869</v>
      </c>
      <c r="F871" s="121" t="s">
        <v>2025</v>
      </c>
      <c r="G871" s="122" t="s">
        <v>345</v>
      </c>
      <c r="H871" s="123">
        <v>37170</v>
      </c>
      <c r="I871" s="124"/>
      <c r="J871" s="124"/>
      <c r="K871" s="124"/>
      <c r="L871" s="124"/>
      <c r="M871" s="124"/>
      <c r="N871" s="124"/>
      <c r="O871" s="124"/>
      <c r="P871" s="124"/>
      <c r="Q871" s="125"/>
      <c r="R871" s="126"/>
      <c r="S871" s="124"/>
      <c r="T871" s="124"/>
      <c r="U871" s="124"/>
      <c r="V871" s="124"/>
      <c r="W871" s="124"/>
      <c r="X871" s="124"/>
      <c r="Y871" s="124"/>
      <c r="Z871" s="124"/>
      <c r="AA871" s="125"/>
      <c r="AB871" s="126"/>
      <c r="AC871" s="127">
        <f>SUM(I871,K871,M871,O871,Q871)</f>
        <v>0</v>
      </c>
      <c r="AD871" s="128" t="s">
        <v>5</v>
      </c>
      <c r="AE871" s="128" t="s">
        <v>272</v>
      </c>
      <c r="AF871" s="177"/>
      <c r="AG871" s="177"/>
      <c r="AH871" s="171"/>
      <c r="AI871" s="131">
        <f t="shared" si="119"/>
        <v>30</v>
      </c>
      <c r="AJ871" s="132" t="str">
        <f t="shared" si="120"/>
        <v>XH</v>
      </c>
      <c r="AK871" s="133"/>
      <c r="AL871" s="134" t="str">
        <f t="shared" si="114"/>
        <v>XH</v>
      </c>
      <c r="AM871" s="119">
        <v>910</v>
      </c>
      <c r="AN871" s="135">
        <f t="shared" si="115"/>
        <v>0</v>
      </c>
      <c r="AO871" s="135" t="str">
        <f t="shared" si="116"/>
        <v>105</v>
      </c>
      <c r="AP871" s="135" t="str">
        <f t="shared" si="117"/>
        <v>10</v>
      </c>
      <c r="AQ871" s="135" t="str">
        <f t="shared" si="118"/>
        <v>0</v>
      </c>
      <c r="AR871" s="136"/>
      <c r="AS871" s="137">
        <v>3</v>
      </c>
      <c r="AT871" s="161"/>
      <c r="AU871" s="161"/>
    </row>
    <row r="872" spans="1:76" ht="24.95" customHeight="1" x14ac:dyDescent="0.25">
      <c r="A872" s="43">
        <v>30</v>
      </c>
      <c r="B872" s="44">
        <v>28</v>
      </c>
      <c r="C872" s="50" t="s">
        <v>1793</v>
      </c>
      <c r="D872" s="119">
        <f>IF(AND(AS872=AS871,AL872=AL871),IF(AL872="TN",IF(AS871=3,IF(D871&lt;'Phan phong'!$I$9,D871+1,1),IF(D871&lt;'Phan phong'!$I$10,D871+1,1)),IF(AS871=3,IF(D871&lt;'Phan phong'!$P$9,D871+1,1),IF(D871&lt;'Phan phong'!$P$10,D871+1,1))),1)</f>
        <v>17</v>
      </c>
      <c r="E872" s="138">
        <v>290870</v>
      </c>
      <c r="F872" s="121" t="s">
        <v>2042</v>
      </c>
      <c r="G872" s="122" t="s">
        <v>345</v>
      </c>
      <c r="H872" s="123">
        <v>36996</v>
      </c>
      <c r="I872" s="124"/>
      <c r="J872" s="124"/>
      <c r="K872" s="124"/>
      <c r="L872" s="124"/>
      <c r="M872" s="124"/>
      <c r="N872" s="124"/>
      <c r="O872" s="124"/>
      <c r="P872" s="124"/>
      <c r="Q872" s="125"/>
      <c r="R872" s="126"/>
      <c r="S872" s="124"/>
      <c r="T872" s="124"/>
      <c r="U872" s="124"/>
      <c r="V872" s="124"/>
      <c r="W872" s="124"/>
      <c r="X872" s="124"/>
      <c r="Y872" s="124"/>
      <c r="Z872" s="124"/>
      <c r="AA872" s="125"/>
      <c r="AB872" s="126"/>
      <c r="AC872" s="127">
        <f>SUM(I872,K872,M872,O872)</f>
        <v>0</v>
      </c>
      <c r="AD872" s="128" t="s">
        <v>7</v>
      </c>
      <c r="AE872" s="128" t="s">
        <v>272</v>
      </c>
      <c r="AF872" s="129"/>
      <c r="AG872" s="129"/>
      <c r="AH872" s="130"/>
      <c r="AI872" s="131">
        <f t="shared" si="119"/>
        <v>30</v>
      </c>
      <c r="AJ872" s="132" t="str">
        <f t="shared" si="120"/>
        <v>XH</v>
      </c>
      <c r="AK872" s="133"/>
      <c r="AL872" s="134" t="str">
        <f t="shared" si="114"/>
        <v>XH</v>
      </c>
      <c r="AM872" s="119">
        <v>944</v>
      </c>
      <c r="AN872" s="135">
        <f t="shared" si="115"/>
        <v>0</v>
      </c>
      <c r="AO872" s="135" t="str">
        <f t="shared" si="116"/>
        <v>106</v>
      </c>
      <c r="AP872" s="135" t="str">
        <f t="shared" si="117"/>
        <v>10</v>
      </c>
      <c r="AQ872" s="135" t="str">
        <f t="shared" si="118"/>
        <v>0</v>
      </c>
      <c r="AR872" s="136"/>
      <c r="AS872" s="137">
        <v>3</v>
      </c>
      <c r="AT872" s="137"/>
      <c r="AU872" s="161"/>
    </row>
    <row r="873" spans="1:76" ht="24.95" customHeight="1" x14ac:dyDescent="0.2">
      <c r="A873" s="42">
        <v>20</v>
      </c>
      <c r="B873" s="43">
        <v>19</v>
      </c>
      <c r="C873" s="50" t="s">
        <v>1657</v>
      </c>
      <c r="D873" s="119">
        <f>IF(AND(AS873=AS872,AL873=AL872),IF(AL873="TN",IF(AS872=3,IF(D872&lt;'Phan phong'!$I$9,D872+1,1),IF(D872&lt;'Phan phong'!$I$10,D872+1,1)),IF(AS872=3,IF(D872&lt;'Phan phong'!$P$9,D872+1,1),IF(D872&lt;'Phan phong'!$P$10,D872+1,1))),1)</f>
        <v>18</v>
      </c>
      <c r="E873" s="120">
        <v>290871</v>
      </c>
      <c r="F873" s="121" t="s">
        <v>544</v>
      </c>
      <c r="G873" s="150" t="s">
        <v>345</v>
      </c>
      <c r="H873" s="151" t="s">
        <v>687</v>
      </c>
      <c r="I873" s="142"/>
      <c r="J873" s="142"/>
      <c r="K873" s="124"/>
      <c r="L873" s="124"/>
      <c r="M873" s="124"/>
      <c r="N873" s="124"/>
      <c r="O873" s="124"/>
      <c r="P873" s="124"/>
      <c r="Q873" s="142"/>
      <c r="R873" s="126"/>
      <c r="S873" s="142"/>
      <c r="T873" s="142"/>
      <c r="U873" s="124"/>
      <c r="V873" s="124"/>
      <c r="W873" s="124"/>
      <c r="X873" s="124"/>
      <c r="Y873" s="124"/>
      <c r="Z873" s="124"/>
      <c r="AA873" s="142"/>
      <c r="AB873" s="126"/>
      <c r="AC873" s="127">
        <f>SUM(I873,K873,M873,O873,Q873)</f>
        <v>0</v>
      </c>
      <c r="AD873" s="128" t="s">
        <v>4</v>
      </c>
      <c r="AE873" s="128" t="s">
        <v>272</v>
      </c>
      <c r="AF873" s="129"/>
      <c r="AG873" s="129"/>
      <c r="AH873" s="153" t="s">
        <v>1504</v>
      </c>
      <c r="AI873" s="131">
        <f t="shared" si="119"/>
        <v>30</v>
      </c>
      <c r="AJ873" s="132" t="str">
        <f t="shared" ref="AJ873:AJ904" si="122">LEFT(RIGHT(AE873,3),2)</f>
        <v>XH</v>
      </c>
      <c r="AK873" s="133"/>
      <c r="AL873" s="134" t="str">
        <f t="shared" si="114"/>
        <v>XH</v>
      </c>
      <c r="AM873" s="119">
        <v>807</v>
      </c>
      <c r="AN873" s="135">
        <f t="shared" si="115"/>
        <v>0</v>
      </c>
      <c r="AO873" s="135" t="str">
        <f t="shared" si="116"/>
        <v>103</v>
      </c>
      <c r="AP873" s="135" t="str">
        <f t="shared" si="117"/>
        <v>10</v>
      </c>
      <c r="AQ873" s="135" t="str">
        <f t="shared" si="118"/>
        <v>0</v>
      </c>
      <c r="AR873" s="146"/>
      <c r="AS873" s="137">
        <v>3</v>
      </c>
      <c r="AT873" s="137"/>
      <c r="AU873" s="145"/>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row>
    <row r="874" spans="1:76" ht="24.95" customHeight="1" x14ac:dyDescent="0.25">
      <c r="A874" s="43">
        <v>9</v>
      </c>
      <c r="B874" s="44">
        <v>33</v>
      </c>
      <c r="C874" s="50" t="s">
        <v>1681</v>
      </c>
      <c r="D874" s="119">
        <f>IF(AND(AS874=AS873,AL874=AL873),IF(AL874="TN",IF(AS873=3,IF(D873&lt;'Phan phong'!$I$9,D873+1,1),IF(D873&lt;'Phan phong'!$I$10,D873+1,1)),IF(AS873=3,IF(D873&lt;'Phan phong'!$P$9,D873+1,1),IF(D873&lt;'Phan phong'!$P$10,D873+1,1))),1)</f>
        <v>19</v>
      </c>
      <c r="E874" s="138">
        <v>290872</v>
      </c>
      <c r="F874" s="121" t="s">
        <v>2005</v>
      </c>
      <c r="G874" s="122" t="s">
        <v>345</v>
      </c>
      <c r="H874" s="174">
        <v>37222</v>
      </c>
      <c r="I874" s="175"/>
      <c r="J874" s="175"/>
      <c r="K874" s="175"/>
      <c r="L874" s="175"/>
      <c r="M874" s="175"/>
      <c r="N874" s="175"/>
      <c r="O874" s="175"/>
      <c r="P874" s="175"/>
      <c r="Q874" s="176"/>
      <c r="R874" s="126"/>
      <c r="S874" s="175"/>
      <c r="T874" s="175"/>
      <c r="U874" s="175"/>
      <c r="V874" s="175"/>
      <c r="W874" s="175"/>
      <c r="X874" s="175"/>
      <c r="Y874" s="175"/>
      <c r="Z874" s="175"/>
      <c r="AA874" s="176"/>
      <c r="AB874" s="126"/>
      <c r="AC874" s="127">
        <f>SUM(I874,K874,M874,O874,Q874)</f>
        <v>0</v>
      </c>
      <c r="AD874" s="128" t="s">
        <v>4</v>
      </c>
      <c r="AE874" s="128" t="s">
        <v>272</v>
      </c>
      <c r="AF874" s="177"/>
      <c r="AG874" s="177"/>
      <c r="AH874" s="171"/>
      <c r="AI874" s="131">
        <f t="shared" si="119"/>
        <v>30</v>
      </c>
      <c r="AJ874" s="132" t="str">
        <f t="shared" si="122"/>
        <v>XH</v>
      </c>
      <c r="AK874" s="133"/>
      <c r="AL874" s="134" t="str">
        <f t="shared" si="114"/>
        <v>XH</v>
      </c>
      <c r="AM874" s="119">
        <v>831</v>
      </c>
      <c r="AN874" s="135">
        <f t="shared" si="115"/>
        <v>0</v>
      </c>
      <c r="AO874" s="135" t="str">
        <f t="shared" si="116"/>
        <v>103</v>
      </c>
      <c r="AP874" s="135" t="str">
        <f t="shared" si="117"/>
        <v>10</v>
      </c>
      <c r="AQ874" s="135" t="str">
        <f t="shared" si="118"/>
        <v>0</v>
      </c>
      <c r="AR874" s="136"/>
      <c r="AS874" s="137">
        <v>3</v>
      </c>
      <c r="AT874" s="137"/>
      <c r="AU874" s="161"/>
    </row>
    <row r="875" spans="1:76" ht="24.95" customHeight="1" x14ac:dyDescent="0.25">
      <c r="A875" s="43">
        <v>30</v>
      </c>
      <c r="B875" s="43">
        <v>21</v>
      </c>
      <c r="C875" s="15" t="s">
        <v>1246</v>
      </c>
      <c r="D875" s="119">
        <f>IF(AND(AS875=AS874,AL875=AL874),IF(AL875="TN",IF(AS874=3,IF(D874&lt;'Phan phong'!$I$9,D874+1,1),IF(D874&lt;'Phan phong'!$I$10,D874+1,1)),IF(AS874=3,IF(D874&lt;'Phan phong'!$P$9,D874+1,1),IF(D874&lt;'Phan phong'!$P$10,D874+1,1))),1)</f>
        <v>20</v>
      </c>
      <c r="E875" s="120">
        <v>290873</v>
      </c>
      <c r="F875" s="121" t="s">
        <v>646</v>
      </c>
      <c r="G875" s="150" t="s">
        <v>417</v>
      </c>
      <c r="H875" s="163" t="s">
        <v>694</v>
      </c>
      <c r="I875" s="142"/>
      <c r="J875" s="142"/>
      <c r="K875" s="124"/>
      <c r="L875" s="124"/>
      <c r="M875" s="124"/>
      <c r="N875" s="124"/>
      <c r="O875" s="124"/>
      <c r="P875" s="124"/>
      <c r="Q875" s="142"/>
      <c r="R875" s="152"/>
      <c r="S875" s="142"/>
      <c r="T875" s="142"/>
      <c r="U875" s="124"/>
      <c r="V875" s="124"/>
      <c r="W875" s="124"/>
      <c r="X875" s="124"/>
      <c r="Y875" s="124"/>
      <c r="Z875" s="124"/>
      <c r="AA875" s="142"/>
      <c r="AB875" s="152"/>
      <c r="AC875" s="127">
        <f>SUM(I875,K875,M875,O875,Q875)</f>
        <v>0</v>
      </c>
      <c r="AD875" s="143" t="s">
        <v>14</v>
      </c>
      <c r="AE875" s="143" t="s">
        <v>168</v>
      </c>
      <c r="AF875" s="129"/>
      <c r="AG875" s="129"/>
      <c r="AH875" s="164"/>
      <c r="AI875" s="131">
        <f t="shared" si="119"/>
        <v>30</v>
      </c>
      <c r="AJ875" s="132" t="str">
        <f t="shared" si="122"/>
        <v>XH</v>
      </c>
      <c r="AK875" s="133"/>
      <c r="AL875" s="134" t="str">
        <f t="shared" si="114"/>
        <v>XH</v>
      </c>
      <c r="AM875" s="119">
        <v>163</v>
      </c>
      <c r="AN875" s="135">
        <f t="shared" si="115"/>
        <v>1</v>
      </c>
      <c r="AO875" s="135" t="str">
        <f t="shared" si="116"/>
        <v>114</v>
      </c>
      <c r="AP875" s="135" t="str">
        <f t="shared" si="117"/>
        <v>11</v>
      </c>
      <c r="AQ875" s="135" t="str">
        <f t="shared" si="118"/>
        <v>1</v>
      </c>
      <c r="AR875" s="136"/>
      <c r="AS875" s="137">
        <v>3</v>
      </c>
      <c r="AT875" s="161"/>
      <c r="AU875" s="137"/>
      <c r="AV875" s="6"/>
      <c r="AW875" s="6"/>
      <c r="AX875" s="6"/>
      <c r="AY875" s="6"/>
      <c r="AZ875" s="6"/>
      <c r="BA875" s="6"/>
      <c r="BB875" s="6"/>
      <c r="BC875" s="6"/>
      <c r="BD875" s="6"/>
      <c r="BE875" s="6"/>
      <c r="BF875" s="6"/>
      <c r="BG875" s="6"/>
      <c r="BH875" s="6"/>
      <c r="BI875" s="6"/>
      <c r="BJ875" s="6"/>
      <c r="BK875" s="6"/>
      <c r="BL875" s="6"/>
      <c r="BM875" s="6"/>
      <c r="BN875" s="6"/>
      <c r="BO875" s="6"/>
      <c r="BP875" s="6"/>
      <c r="BQ875" s="6"/>
      <c r="BR875" s="6"/>
      <c r="BS875" s="6"/>
      <c r="BT875" s="6"/>
      <c r="BU875" s="6"/>
      <c r="BV875" s="6"/>
      <c r="BW875" s="6"/>
      <c r="BX875" s="6"/>
    </row>
    <row r="876" spans="1:76" ht="24.95" customHeight="1" x14ac:dyDescent="0.2">
      <c r="A876" s="43">
        <v>30</v>
      </c>
      <c r="B876" s="43">
        <v>15</v>
      </c>
      <c r="C876" s="15" t="s">
        <v>1108</v>
      </c>
      <c r="D876" s="119">
        <f>IF(AND(AS876=AS875,AL876=AL875),IF(AL876="TN",IF(AS875=3,IF(D875&lt;'Phan phong'!$I$9,D875+1,1),IF(D875&lt;'Phan phong'!$I$10,D875+1,1)),IF(AS875=3,IF(D875&lt;'Phan phong'!$P$9,D875+1,1),IF(D875&lt;'Phan phong'!$P$10,D875+1,1))),1)</f>
        <v>21</v>
      </c>
      <c r="E876" s="138">
        <v>290874</v>
      </c>
      <c r="F876" s="121" t="s">
        <v>324</v>
      </c>
      <c r="G876" s="150" t="s">
        <v>417</v>
      </c>
      <c r="H876" s="163" t="s">
        <v>796</v>
      </c>
      <c r="I876" s="142"/>
      <c r="J876" s="142"/>
      <c r="K876" s="124"/>
      <c r="L876" s="124"/>
      <c r="M876" s="124"/>
      <c r="N876" s="124"/>
      <c r="O876" s="124"/>
      <c r="P876" s="124"/>
      <c r="Q876" s="142"/>
      <c r="R876" s="126"/>
      <c r="S876" s="142"/>
      <c r="T876" s="142"/>
      <c r="U876" s="124"/>
      <c r="V876" s="124"/>
      <c r="W876" s="124"/>
      <c r="X876" s="124"/>
      <c r="Y876" s="124"/>
      <c r="Z876" s="124"/>
      <c r="AA876" s="142"/>
      <c r="AB876" s="126"/>
      <c r="AC876" s="127">
        <f>SUM(I876,K876,M876,O876,Q876)</f>
        <v>0</v>
      </c>
      <c r="AD876" s="143" t="s">
        <v>10</v>
      </c>
      <c r="AE876" s="143" t="s">
        <v>165</v>
      </c>
      <c r="AF876" s="129"/>
      <c r="AG876" s="129"/>
      <c r="AH876" s="164"/>
      <c r="AI876" s="131">
        <f t="shared" si="119"/>
        <v>30</v>
      </c>
      <c r="AJ876" s="132" t="str">
        <f t="shared" si="122"/>
        <v>XH</v>
      </c>
      <c r="AK876" s="133"/>
      <c r="AL876" s="134" t="str">
        <f t="shared" si="114"/>
        <v>XH</v>
      </c>
      <c r="AM876" s="119">
        <v>39</v>
      </c>
      <c r="AN876" s="135">
        <f t="shared" si="115"/>
        <v>1</v>
      </c>
      <c r="AO876" s="135" t="str">
        <f t="shared" si="116"/>
        <v>111</v>
      </c>
      <c r="AP876" s="135" t="str">
        <f t="shared" si="117"/>
        <v>11</v>
      </c>
      <c r="AQ876" s="135" t="str">
        <f t="shared" si="118"/>
        <v>1</v>
      </c>
      <c r="AR876" s="146"/>
      <c r="AS876" s="137">
        <v>3</v>
      </c>
      <c r="AT876" s="145"/>
      <c r="AU876" s="162"/>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row>
    <row r="877" spans="1:76" ht="24.95" customHeight="1" x14ac:dyDescent="0.25">
      <c r="A877" s="43">
        <v>15</v>
      </c>
      <c r="B877" s="44">
        <v>28</v>
      </c>
      <c r="C877" s="50" t="s">
        <v>1768</v>
      </c>
      <c r="D877" s="119">
        <f>IF(AND(AS877=AS876,AL877=AL876),IF(AL877="TN",IF(AS876=3,IF(D876&lt;'Phan phong'!$I$9,D876+1,1),IF(D876&lt;'Phan phong'!$I$10,D876+1,1)),IF(AS876=3,IF(D876&lt;'Phan phong'!$P$9,D876+1,1),IF(D876&lt;'Phan phong'!$P$10,D876+1,1))),1)</f>
        <v>22</v>
      </c>
      <c r="E877" s="120">
        <v>290875</v>
      </c>
      <c r="F877" s="121" t="s">
        <v>348</v>
      </c>
      <c r="G877" s="122" t="s">
        <v>417</v>
      </c>
      <c r="H877" s="123">
        <v>37000</v>
      </c>
      <c r="I877" s="124"/>
      <c r="J877" s="124"/>
      <c r="K877" s="124"/>
      <c r="L877" s="124"/>
      <c r="M877" s="124"/>
      <c r="N877" s="124"/>
      <c r="O877" s="124"/>
      <c r="P877" s="124"/>
      <c r="Q877" s="125"/>
      <c r="R877" s="126"/>
      <c r="S877" s="124"/>
      <c r="T877" s="124"/>
      <c r="U877" s="124"/>
      <c r="V877" s="124"/>
      <c r="W877" s="124"/>
      <c r="X877" s="124"/>
      <c r="Y877" s="124"/>
      <c r="Z877" s="124"/>
      <c r="AA877" s="125"/>
      <c r="AB877" s="126"/>
      <c r="AC877" s="127">
        <f>SUM(I877,K877,M877,O877)</f>
        <v>0</v>
      </c>
      <c r="AD877" s="128" t="s">
        <v>5</v>
      </c>
      <c r="AE877" s="128" t="s">
        <v>272</v>
      </c>
      <c r="AF877" s="129"/>
      <c r="AG877" s="129"/>
      <c r="AH877" s="130"/>
      <c r="AI877" s="131">
        <f t="shared" si="119"/>
        <v>30</v>
      </c>
      <c r="AJ877" s="132" t="str">
        <f t="shared" si="122"/>
        <v>XH</v>
      </c>
      <c r="AK877" s="133"/>
      <c r="AL877" s="134" t="str">
        <f t="shared" si="114"/>
        <v>XH</v>
      </c>
      <c r="AM877" s="119">
        <v>918</v>
      </c>
      <c r="AN877" s="135">
        <f t="shared" si="115"/>
        <v>0</v>
      </c>
      <c r="AO877" s="135" t="str">
        <f t="shared" si="116"/>
        <v>105</v>
      </c>
      <c r="AP877" s="135" t="str">
        <f t="shared" si="117"/>
        <v>10</v>
      </c>
      <c r="AQ877" s="135" t="str">
        <f t="shared" si="118"/>
        <v>0</v>
      </c>
      <c r="AR877" s="136"/>
      <c r="AS877" s="137">
        <v>3</v>
      </c>
      <c r="AT877" s="137"/>
      <c r="AU877" s="161"/>
    </row>
    <row r="878" spans="1:76" ht="24.95" customHeight="1" x14ac:dyDescent="0.2">
      <c r="A878" s="43">
        <v>37</v>
      </c>
      <c r="B878" s="43">
        <v>37</v>
      </c>
      <c r="C878" s="15" t="s">
        <v>1192</v>
      </c>
      <c r="D878" s="119">
        <f>IF(AND(AS878=AS877,AL878=AL877),IF(AL878="TN",IF(AS877=3,IF(D877&lt;'Phan phong'!$I$9,D877+1,1),IF(D877&lt;'Phan phong'!$I$10,D877+1,1)),IF(AS877=3,IF(D877&lt;'Phan phong'!$P$9,D877+1,1),IF(D877&lt;'Phan phong'!$P$10,D877+1,1))),1)</f>
        <v>23</v>
      </c>
      <c r="E878" s="138">
        <v>290876</v>
      </c>
      <c r="F878" s="121" t="s">
        <v>399</v>
      </c>
      <c r="G878" s="150" t="s">
        <v>349</v>
      </c>
      <c r="H878" s="163" t="s">
        <v>873</v>
      </c>
      <c r="I878" s="142"/>
      <c r="J878" s="142"/>
      <c r="K878" s="124"/>
      <c r="L878" s="124"/>
      <c r="M878" s="124"/>
      <c r="N878" s="124"/>
      <c r="O878" s="124"/>
      <c r="P878" s="124"/>
      <c r="Q878" s="142"/>
      <c r="R878" s="126"/>
      <c r="S878" s="142"/>
      <c r="T878" s="142"/>
      <c r="U878" s="124"/>
      <c r="V878" s="124"/>
      <c r="W878" s="124"/>
      <c r="X878" s="124"/>
      <c r="Y878" s="124"/>
      <c r="Z878" s="124"/>
      <c r="AA878" s="142"/>
      <c r="AB878" s="126"/>
      <c r="AC878" s="127">
        <f>SUM(I878,K878,M878,O878,Q878)</f>
        <v>0</v>
      </c>
      <c r="AD878" s="143" t="s">
        <v>17</v>
      </c>
      <c r="AE878" s="143" t="s">
        <v>273</v>
      </c>
      <c r="AF878" s="129"/>
      <c r="AG878" s="129"/>
      <c r="AH878" s="144"/>
      <c r="AI878" s="131">
        <f t="shared" si="119"/>
        <v>30</v>
      </c>
      <c r="AJ878" s="132" t="str">
        <f t="shared" si="122"/>
        <v>XH</v>
      </c>
      <c r="AK878" s="133"/>
      <c r="AL878" s="134" t="str">
        <f t="shared" si="114"/>
        <v>XH</v>
      </c>
      <c r="AM878" s="119">
        <v>337</v>
      </c>
      <c r="AN878" s="135">
        <f t="shared" si="115"/>
        <v>1</v>
      </c>
      <c r="AO878" s="135" t="str">
        <f t="shared" si="116"/>
        <v>118</v>
      </c>
      <c r="AP878" s="135" t="str">
        <f t="shared" si="117"/>
        <v>11</v>
      </c>
      <c r="AQ878" s="135" t="str">
        <f t="shared" si="118"/>
        <v>1</v>
      </c>
      <c r="AR878" s="146"/>
      <c r="AS878" s="137">
        <v>3</v>
      </c>
      <c r="AT878" s="137"/>
      <c r="AU878" s="145"/>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row>
    <row r="879" spans="1:76" ht="24.95" customHeight="1" x14ac:dyDescent="0.25">
      <c r="A879" s="44">
        <v>20</v>
      </c>
      <c r="B879" s="44">
        <v>34</v>
      </c>
      <c r="C879" s="50" t="s">
        <v>1767</v>
      </c>
      <c r="D879" s="119">
        <f>IF(AND(AS879=AS878,AL879=AL878),IF(AL879="TN",IF(AS878=3,IF(D878&lt;'Phan phong'!$I$9,D878+1,1),IF(D878&lt;'Phan phong'!$I$10,D878+1,1)),IF(AS878=3,IF(D878&lt;'Phan phong'!$P$9,D878+1,1),IF(D878&lt;'Phan phong'!$P$10,D878+1,1))),1)</f>
        <v>24</v>
      </c>
      <c r="E879" s="120">
        <v>290877</v>
      </c>
      <c r="F879" s="121" t="s">
        <v>2037</v>
      </c>
      <c r="G879" s="122" t="s">
        <v>349</v>
      </c>
      <c r="H879" s="123">
        <v>37156</v>
      </c>
      <c r="I879" s="124"/>
      <c r="J879" s="124"/>
      <c r="K879" s="124"/>
      <c r="L879" s="124"/>
      <c r="M879" s="124"/>
      <c r="N879" s="124"/>
      <c r="O879" s="124"/>
      <c r="P879" s="124"/>
      <c r="Q879" s="125"/>
      <c r="R879" s="126"/>
      <c r="S879" s="124"/>
      <c r="T879" s="124"/>
      <c r="U879" s="124"/>
      <c r="V879" s="124"/>
      <c r="W879" s="124"/>
      <c r="X879" s="124"/>
      <c r="Y879" s="124"/>
      <c r="Z879" s="124"/>
      <c r="AA879" s="125"/>
      <c r="AB879" s="126"/>
      <c r="AC879" s="127">
        <f>SUM(I879,K879,M879,O879)</f>
        <v>0</v>
      </c>
      <c r="AD879" s="128" t="s">
        <v>5</v>
      </c>
      <c r="AE879" s="128" t="s">
        <v>272</v>
      </c>
      <c r="AF879" s="129"/>
      <c r="AG879" s="129"/>
      <c r="AH879" s="130"/>
      <c r="AI879" s="131">
        <f t="shared" si="119"/>
        <v>30</v>
      </c>
      <c r="AJ879" s="132" t="str">
        <f t="shared" si="122"/>
        <v>XH</v>
      </c>
      <c r="AK879" s="133"/>
      <c r="AL879" s="134" t="str">
        <f t="shared" si="114"/>
        <v>XH</v>
      </c>
      <c r="AM879" s="119">
        <v>917</v>
      </c>
      <c r="AN879" s="135">
        <f t="shared" si="115"/>
        <v>0</v>
      </c>
      <c r="AO879" s="135" t="str">
        <f t="shared" si="116"/>
        <v>105</v>
      </c>
      <c r="AP879" s="135" t="str">
        <f t="shared" si="117"/>
        <v>10</v>
      </c>
      <c r="AQ879" s="135" t="str">
        <f t="shared" si="118"/>
        <v>0</v>
      </c>
      <c r="AR879" s="136"/>
      <c r="AS879" s="137">
        <v>3</v>
      </c>
      <c r="AT879" s="137"/>
      <c r="AU879" s="161"/>
    </row>
    <row r="880" spans="1:76" ht="24.95" customHeight="1" x14ac:dyDescent="0.25">
      <c r="A880" s="43">
        <v>27</v>
      </c>
      <c r="B880" s="44">
        <v>20</v>
      </c>
      <c r="C880" s="50" t="s">
        <v>1753</v>
      </c>
      <c r="D880" s="119">
        <f>IF(AND(AS880=AS879,AL880=AL879),IF(AL880="TN",IF(AS879=3,IF(D879&lt;'Phan phong'!$I$9,D879+1,1),IF(D879&lt;'Phan phong'!$I$10,D879+1,1)),IF(AS879=3,IF(D879&lt;'Phan phong'!$P$9,D879+1,1),IF(D879&lt;'Phan phong'!$P$10,D879+1,1))),1)</f>
        <v>25</v>
      </c>
      <c r="E880" s="138">
        <v>290878</v>
      </c>
      <c r="F880" s="121" t="s">
        <v>497</v>
      </c>
      <c r="G880" s="122" t="s">
        <v>355</v>
      </c>
      <c r="H880" s="123">
        <v>37096</v>
      </c>
      <c r="I880" s="124"/>
      <c r="J880" s="124"/>
      <c r="K880" s="124"/>
      <c r="L880" s="124"/>
      <c r="M880" s="124"/>
      <c r="N880" s="124"/>
      <c r="O880" s="124"/>
      <c r="P880" s="124"/>
      <c r="Q880" s="125"/>
      <c r="R880" s="126"/>
      <c r="S880" s="124"/>
      <c r="T880" s="124"/>
      <c r="U880" s="124"/>
      <c r="V880" s="124"/>
      <c r="W880" s="124"/>
      <c r="X880" s="124"/>
      <c r="Y880" s="124"/>
      <c r="Z880" s="124"/>
      <c r="AA880" s="125"/>
      <c r="AB880" s="126"/>
      <c r="AC880" s="127">
        <f t="shared" ref="AC880:AC888" si="123">SUM(I880,K880,M880,O880,Q880)</f>
        <v>0</v>
      </c>
      <c r="AD880" s="128" t="s">
        <v>5</v>
      </c>
      <c r="AE880" s="128" t="s">
        <v>272</v>
      </c>
      <c r="AF880" s="177"/>
      <c r="AG880" s="177"/>
      <c r="AH880" s="165"/>
      <c r="AI880" s="131">
        <f t="shared" si="119"/>
        <v>30</v>
      </c>
      <c r="AJ880" s="132" t="str">
        <f t="shared" si="122"/>
        <v>XH</v>
      </c>
      <c r="AK880" s="133"/>
      <c r="AL880" s="134" t="str">
        <f t="shared" si="114"/>
        <v>XH</v>
      </c>
      <c r="AM880" s="119">
        <v>903</v>
      </c>
      <c r="AN880" s="135">
        <f t="shared" si="115"/>
        <v>0</v>
      </c>
      <c r="AO880" s="135" t="str">
        <f t="shared" si="116"/>
        <v>105</v>
      </c>
      <c r="AP880" s="135" t="str">
        <f t="shared" si="117"/>
        <v>10</v>
      </c>
      <c r="AQ880" s="135" t="str">
        <f t="shared" si="118"/>
        <v>0</v>
      </c>
      <c r="AR880" s="136"/>
      <c r="AS880" s="137">
        <v>3</v>
      </c>
      <c r="AT880" s="162"/>
      <c r="AU880" s="161"/>
    </row>
    <row r="881" spans="1:76" ht="24.95" customHeight="1" x14ac:dyDescent="0.25">
      <c r="A881" s="43">
        <v>21</v>
      </c>
      <c r="B881" s="44">
        <v>11</v>
      </c>
      <c r="C881" s="50" t="s">
        <v>1693</v>
      </c>
      <c r="D881" s="119">
        <f>IF(AND(AS881=AS880,AL881=AL880),IF(AL881="TN",IF(AS880=3,IF(D880&lt;'Phan phong'!$I$9,D880+1,1),IF(D880&lt;'Phan phong'!$I$10,D880+1,1)),IF(AS880=3,IF(D880&lt;'Phan phong'!$P$9,D880+1,1),IF(D880&lt;'Phan phong'!$P$10,D880+1,1))),1)</f>
        <v>26</v>
      </c>
      <c r="E881" s="120">
        <v>290879</v>
      </c>
      <c r="F881" s="121" t="s">
        <v>1375</v>
      </c>
      <c r="G881" s="122" t="s">
        <v>355</v>
      </c>
      <c r="H881" s="174">
        <v>37240</v>
      </c>
      <c r="I881" s="175"/>
      <c r="J881" s="175"/>
      <c r="K881" s="175"/>
      <c r="L881" s="175"/>
      <c r="M881" s="175"/>
      <c r="N881" s="175"/>
      <c r="O881" s="175"/>
      <c r="P881" s="175"/>
      <c r="Q881" s="176"/>
      <c r="R881" s="126"/>
      <c r="S881" s="175"/>
      <c r="T881" s="175"/>
      <c r="U881" s="175"/>
      <c r="V881" s="175"/>
      <c r="W881" s="175"/>
      <c r="X881" s="175"/>
      <c r="Y881" s="175"/>
      <c r="Z881" s="175"/>
      <c r="AA881" s="176"/>
      <c r="AB881" s="126"/>
      <c r="AC881" s="127">
        <f t="shared" si="123"/>
        <v>0</v>
      </c>
      <c r="AD881" s="128" t="s">
        <v>4</v>
      </c>
      <c r="AE881" s="128" t="s">
        <v>272</v>
      </c>
      <c r="AF881" s="177"/>
      <c r="AG881" s="177"/>
      <c r="AH881" s="171"/>
      <c r="AI881" s="131">
        <f t="shared" si="119"/>
        <v>30</v>
      </c>
      <c r="AJ881" s="132" t="str">
        <f t="shared" si="122"/>
        <v>XH</v>
      </c>
      <c r="AK881" s="133"/>
      <c r="AL881" s="134" t="str">
        <f t="shared" si="114"/>
        <v>XH</v>
      </c>
      <c r="AM881" s="119">
        <v>843</v>
      </c>
      <c r="AN881" s="135">
        <f t="shared" si="115"/>
        <v>0</v>
      </c>
      <c r="AO881" s="135" t="str">
        <f t="shared" si="116"/>
        <v>103</v>
      </c>
      <c r="AP881" s="135" t="str">
        <f t="shared" si="117"/>
        <v>10</v>
      </c>
      <c r="AQ881" s="135" t="str">
        <f t="shared" si="118"/>
        <v>0</v>
      </c>
      <c r="AR881" s="136"/>
      <c r="AS881" s="137">
        <v>3</v>
      </c>
      <c r="AT881" s="137"/>
      <c r="AU881" s="161"/>
    </row>
    <row r="882" spans="1:76" ht="24.95" customHeight="1" x14ac:dyDescent="0.2">
      <c r="A882" s="43">
        <v>41</v>
      </c>
      <c r="B882" s="43">
        <v>41</v>
      </c>
      <c r="C882" s="15" t="s">
        <v>1148</v>
      </c>
      <c r="D882" s="119">
        <f>IF(AND(AS882=AS881,AL882=AL881),IF(AL882="TN",IF(AS881=3,IF(D881&lt;'Phan phong'!$I$9,D881+1,1),IF(D881&lt;'Phan phong'!$I$10,D881+1,1)),IF(AS881=3,IF(D881&lt;'Phan phong'!$P$9,D881+1,1),IF(D881&lt;'Phan phong'!$P$10,D881+1,1))),1)</f>
        <v>27</v>
      </c>
      <c r="E882" s="138">
        <v>290880</v>
      </c>
      <c r="F882" s="121" t="s">
        <v>330</v>
      </c>
      <c r="G882" s="150" t="s">
        <v>355</v>
      </c>
      <c r="H882" s="163" t="s">
        <v>772</v>
      </c>
      <c r="I882" s="142"/>
      <c r="J882" s="142"/>
      <c r="K882" s="124"/>
      <c r="L882" s="124"/>
      <c r="M882" s="124"/>
      <c r="N882" s="124"/>
      <c r="O882" s="124"/>
      <c r="P882" s="124"/>
      <c r="Q882" s="142"/>
      <c r="R882" s="126"/>
      <c r="S882" s="142"/>
      <c r="T882" s="142"/>
      <c r="U882" s="124"/>
      <c r="V882" s="124"/>
      <c r="W882" s="124"/>
      <c r="X882" s="124"/>
      <c r="Y882" s="124"/>
      <c r="Z882" s="124"/>
      <c r="AA882" s="142"/>
      <c r="AB882" s="126"/>
      <c r="AC882" s="127">
        <f t="shared" si="123"/>
        <v>0</v>
      </c>
      <c r="AD882" s="143" t="s">
        <v>17</v>
      </c>
      <c r="AE882" s="143" t="s">
        <v>273</v>
      </c>
      <c r="AF882" s="129"/>
      <c r="AG882" s="129"/>
      <c r="AH882" s="144"/>
      <c r="AI882" s="131">
        <f t="shared" si="119"/>
        <v>30</v>
      </c>
      <c r="AJ882" s="132" t="str">
        <f t="shared" si="122"/>
        <v>XH</v>
      </c>
      <c r="AK882" s="133"/>
      <c r="AL882" s="134" t="str">
        <f t="shared" si="114"/>
        <v>XH</v>
      </c>
      <c r="AM882" s="119">
        <v>338</v>
      </c>
      <c r="AN882" s="135">
        <f t="shared" si="115"/>
        <v>1</v>
      </c>
      <c r="AO882" s="135" t="str">
        <f t="shared" si="116"/>
        <v>118</v>
      </c>
      <c r="AP882" s="135" t="str">
        <f t="shared" si="117"/>
        <v>11</v>
      </c>
      <c r="AQ882" s="135" t="str">
        <f t="shared" si="118"/>
        <v>1</v>
      </c>
      <c r="AR882" s="160"/>
      <c r="AS882" s="137">
        <v>3</v>
      </c>
      <c r="AT882" s="137"/>
      <c r="AU882" s="145"/>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row>
    <row r="883" spans="1:76" ht="24.95" customHeight="1" x14ac:dyDescent="0.25">
      <c r="A883" s="43">
        <v>31</v>
      </c>
      <c r="B883" s="43">
        <v>40</v>
      </c>
      <c r="C883" s="15" t="s">
        <v>1260</v>
      </c>
      <c r="D883" s="119">
        <f>IF(AND(AS883=AS882,AL883=AL882),IF(AL883="TN",IF(AS882=3,IF(D882&lt;'Phan phong'!$I$9,D882+1,1),IF(D882&lt;'Phan phong'!$I$10,D882+1,1)),IF(AS882=3,IF(D882&lt;'Phan phong'!$P$9,D882+1,1),IF(D882&lt;'Phan phong'!$P$10,D882+1,1))),1)</f>
        <v>28</v>
      </c>
      <c r="E883" s="120">
        <v>290881</v>
      </c>
      <c r="F883" s="121" t="s">
        <v>419</v>
      </c>
      <c r="G883" s="150" t="s">
        <v>420</v>
      </c>
      <c r="H883" s="163" t="s">
        <v>763</v>
      </c>
      <c r="I883" s="142"/>
      <c r="J883" s="142"/>
      <c r="K883" s="124"/>
      <c r="L883" s="124"/>
      <c r="M883" s="124"/>
      <c r="N883" s="124"/>
      <c r="O883" s="124"/>
      <c r="P883" s="124"/>
      <c r="Q883" s="142"/>
      <c r="R883" s="152"/>
      <c r="S883" s="142"/>
      <c r="T883" s="142"/>
      <c r="U883" s="124"/>
      <c r="V883" s="124"/>
      <c r="W883" s="124"/>
      <c r="X883" s="124"/>
      <c r="Y883" s="124"/>
      <c r="Z883" s="124"/>
      <c r="AA883" s="142"/>
      <c r="AB883" s="152"/>
      <c r="AC883" s="127">
        <f t="shared" si="123"/>
        <v>0</v>
      </c>
      <c r="AD883" s="143" t="s">
        <v>14</v>
      </c>
      <c r="AE883" s="143" t="s">
        <v>165</v>
      </c>
      <c r="AF883" s="129"/>
      <c r="AG883" s="129"/>
      <c r="AH883" s="164"/>
      <c r="AI883" s="131">
        <f t="shared" si="119"/>
        <v>30</v>
      </c>
      <c r="AJ883" s="132" t="str">
        <f t="shared" si="122"/>
        <v>XH</v>
      </c>
      <c r="AK883" s="133"/>
      <c r="AL883" s="134" t="str">
        <f t="shared" si="114"/>
        <v>XH</v>
      </c>
      <c r="AM883" s="119">
        <v>164</v>
      </c>
      <c r="AN883" s="135">
        <f t="shared" si="115"/>
        <v>1</v>
      </c>
      <c r="AO883" s="135" t="str">
        <f t="shared" si="116"/>
        <v>114</v>
      </c>
      <c r="AP883" s="135" t="str">
        <f t="shared" si="117"/>
        <v>11</v>
      </c>
      <c r="AQ883" s="135" t="str">
        <f t="shared" si="118"/>
        <v>1</v>
      </c>
      <c r="AR883" s="136"/>
      <c r="AS883" s="137">
        <v>3</v>
      </c>
      <c r="AT883" s="161"/>
      <c r="AU883" s="137"/>
      <c r="AV883" s="6"/>
      <c r="AW883" s="6"/>
      <c r="AX883" s="6"/>
      <c r="AY883" s="6"/>
      <c r="AZ883" s="6"/>
      <c r="BA883" s="6"/>
      <c r="BB883" s="6"/>
      <c r="BC883" s="6"/>
      <c r="BD883" s="6"/>
      <c r="BE883" s="6"/>
      <c r="BF883" s="6"/>
      <c r="BG883" s="6"/>
      <c r="BH883" s="6"/>
      <c r="BI883" s="6"/>
      <c r="BJ883" s="6"/>
      <c r="BK883" s="6"/>
      <c r="BL883" s="6"/>
      <c r="BM883" s="6"/>
      <c r="BN883" s="6"/>
      <c r="BO883" s="6"/>
      <c r="BP883" s="6"/>
      <c r="BQ883" s="6"/>
      <c r="BR883" s="6"/>
      <c r="BS883" s="6"/>
      <c r="BT883" s="6"/>
      <c r="BU883" s="6"/>
      <c r="BV883" s="6"/>
      <c r="BW883" s="6"/>
      <c r="BX883" s="6"/>
    </row>
    <row r="884" spans="1:76" ht="24.95" customHeight="1" x14ac:dyDescent="0.25">
      <c r="A884" s="43">
        <v>30</v>
      </c>
      <c r="B884" s="43">
        <v>27</v>
      </c>
      <c r="C884" s="15" t="s">
        <v>1278</v>
      </c>
      <c r="D884" s="119">
        <f>IF(AND(AS884=AS883,AL884=AL883),IF(AL884="TN",IF(AS883=3,IF(D883&lt;'Phan phong'!$I$9,D883+1,1),IF(D883&lt;'Phan phong'!$I$10,D883+1,1)),IF(AS883=3,IF(D883&lt;'Phan phong'!$P$9,D883+1,1),IF(D883&lt;'Phan phong'!$P$10,D883+1,1))),1)</f>
        <v>29</v>
      </c>
      <c r="E884" s="138">
        <v>290882</v>
      </c>
      <c r="F884" s="121" t="s">
        <v>348</v>
      </c>
      <c r="G884" s="150" t="s">
        <v>420</v>
      </c>
      <c r="H884" s="163" t="s">
        <v>681</v>
      </c>
      <c r="I884" s="142"/>
      <c r="J884" s="142"/>
      <c r="K884" s="124"/>
      <c r="L884" s="124"/>
      <c r="M884" s="124"/>
      <c r="N884" s="124"/>
      <c r="O884" s="124"/>
      <c r="P884" s="124"/>
      <c r="Q884" s="142"/>
      <c r="R884" s="152"/>
      <c r="S884" s="142"/>
      <c r="T884" s="142"/>
      <c r="U884" s="124"/>
      <c r="V884" s="124"/>
      <c r="W884" s="124"/>
      <c r="X884" s="124"/>
      <c r="Y884" s="124"/>
      <c r="Z884" s="124"/>
      <c r="AA884" s="142"/>
      <c r="AB884" s="152"/>
      <c r="AC884" s="127">
        <f t="shared" si="123"/>
        <v>0</v>
      </c>
      <c r="AD884" s="143" t="s">
        <v>11</v>
      </c>
      <c r="AE884" s="143" t="s">
        <v>165</v>
      </c>
      <c r="AF884" s="129"/>
      <c r="AG884" s="129"/>
      <c r="AH884" s="164"/>
      <c r="AI884" s="131">
        <f t="shared" si="119"/>
        <v>30</v>
      </c>
      <c r="AJ884" s="132" t="str">
        <f t="shared" si="122"/>
        <v>XH</v>
      </c>
      <c r="AK884" s="133"/>
      <c r="AL884" s="134" t="str">
        <f t="shared" si="114"/>
        <v>XH</v>
      </c>
      <c r="AM884" s="119">
        <v>81</v>
      </c>
      <c r="AN884" s="135">
        <f t="shared" si="115"/>
        <v>1</v>
      </c>
      <c r="AO884" s="135" t="str">
        <f t="shared" si="116"/>
        <v>112</v>
      </c>
      <c r="AP884" s="135" t="str">
        <f t="shared" si="117"/>
        <v>11</v>
      </c>
      <c r="AQ884" s="135" t="str">
        <f t="shared" si="118"/>
        <v>1</v>
      </c>
      <c r="AR884" s="136"/>
      <c r="AS884" s="137">
        <v>3</v>
      </c>
      <c r="AT884" s="161"/>
      <c r="AU884" s="137"/>
      <c r="AV884" s="6"/>
      <c r="AW884" s="6"/>
      <c r="AX884" s="6"/>
      <c r="AY884" s="6"/>
      <c r="AZ884" s="6"/>
      <c r="BA884" s="6"/>
      <c r="BB884" s="6"/>
      <c r="BC884" s="6"/>
      <c r="BD884" s="6"/>
      <c r="BE884" s="6"/>
      <c r="BF884" s="6"/>
      <c r="BG884" s="6"/>
      <c r="BH884" s="6"/>
      <c r="BI884" s="6"/>
      <c r="BJ884" s="6"/>
      <c r="BK884" s="6"/>
      <c r="BL884" s="6"/>
      <c r="BM884" s="6"/>
      <c r="BN884" s="6"/>
      <c r="BO884" s="6"/>
      <c r="BP884" s="6"/>
      <c r="BQ884" s="6"/>
      <c r="BR884" s="6"/>
      <c r="BS884" s="6"/>
      <c r="BT884" s="6"/>
      <c r="BU884" s="6"/>
      <c r="BV884" s="6"/>
      <c r="BW884" s="6"/>
      <c r="BX884" s="6"/>
    </row>
    <row r="885" spans="1:76" ht="24.95" customHeight="1" x14ac:dyDescent="0.25">
      <c r="A885" s="43">
        <v>29</v>
      </c>
      <c r="B885" s="43">
        <v>29</v>
      </c>
      <c r="C885" s="15" t="s">
        <v>1272</v>
      </c>
      <c r="D885" s="119">
        <f>IF(AND(AS885=AS884,AL885=AL884),IF(AL885="TN",IF(AS884=3,IF(D884&lt;'Phan phong'!$I$9,D884+1,1),IF(D884&lt;'Phan phong'!$I$10,D884+1,1)),IF(AS884=3,IF(D884&lt;'Phan phong'!$P$9,D884+1,1),IF(D884&lt;'Phan phong'!$P$10,D884+1,1))),1)</f>
        <v>1</v>
      </c>
      <c r="E885" s="120">
        <v>290883</v>
      </c>
      <c r="F885" s="121" t="s">
        <v>424</v>
      </c>
      <c r="G885" s="150" t="s">
        <v>662</v>
      </c>
      <c r="H885" s="163" t="s">
        <v>714</v>
      </c>
      <c r="I885" s="142"/>
      <c r="J885" s="142"/>
      <c r="K885" s="124"/>
      <c r="L885" s="124"/>
      <c r="M885" s="124"/>
      <c r="N885" s="124"/>
      <c r="O885" s="124"/>
      <c r="P885" s="124"/>
      <c r="Q885" s="142"/>
      <c r="R885" s="126"/>
      <c r="S885" s="142"/>
      <c r="T885" s="142"/>
      <c r="U885" s="124"/>
      <c r="V885" s="124"/>
      <c r="W885" s="124"/>
      <c r="X885" s="124"/>
      <c r="Y885" s="124"/>
      <c r="Z885" s="124"/>
      <c r="AA885" s="142"/>
      <c r="AB885" s="126"/>
      <c r="AC885" s="127">
        <f t="shared" si="123"/>
        <v>0</v>
      </c>
      <c r="AD885" s="143" t="s">
        <v>1281</v>
      </c>
      <c r="AE885" s="143" t="s">
        <v>167</v>
      </c>
      <c r="AF885" s="129"/>
      <c r="AG885" s="129"/>
      <c r="AH885" s="164"/>
      <c r="AI885" s="131">
        <f t="shared" si="119"/>
        <v>31</v>
      </c>
      <c r="AJ885" s="132" t="str">
        <f t="shared" si="122"/>
        <v>XH</v>
      </c>
      <c r="AK885" s="133"/>
      <c r="AL885" s="134" t="str">
        <f t="shared" si="114"/>
        <v>XH</v>
      </c>
      <c r="AM885" s="119">
        <v>378</v>
      </c>
      <c r="AN885" s="135">
        <f t="shared" si="115"/>
        <v>1</v>
      </c>
      <c r="AO885" s="135" t="str">
        <f t="shared" si="116"/>
        <v>119</v>
      </c>
      <c r="AP885" s="135" t="str">
        <f t="shared" si="117"/>
        <v>11</v>
      </c>
      <c r="AQ885" s="135" t="str">
        <f t="shared" si="118"/>
        <v>1</v>
      </c>
      <c r="AR885" s="136"/>
      <c r="AS885" s="137">
        <v>3</v>
      </c>
      <c r="AT885" s="161"/>
      <c r="AU885" s="161"/>
    </row>
    <row r="886" spans="1:76" ht="24.95" customHeight="1" x14ac:dyDescent="0.25">
      <c r="A886" s="43">
        <v>37</v>
      </c>
      <c r="B886" s="43">
        <v>37</v>
      </c>
      <c r="C886" s="15" t="s">
        <v>1182</v>
      </c>
      <c r="D886" s="119">
        <f>IF(AND(AS886=AS885,AL886=AL885),IF(AL886="TN",IF(AS885=3,IF(D885&lt;'Phan phong'!$I$9,D885+1,1),IF(D885&lt;'Phan phong'!$I$10,D885+1,1)),IF(AS885=3,IF(D885&lt;'Phan phong'!$P$9,D885+1,1),IF(D885&lt;'Phan phong'!$P$10,D885+1,1))),1)</f>
        <v>2</v>
      </c>
      <c r="E886" s="138">
        <v>290884</v>
      </c>
      <c r="F886" s="121" t="s">
        <v>606</v>
      </c>
      <c r="G886" s="150" t="s">
        <v>607</v>
      </c>
      <c r="H886" s="163" t="s">
        <v>699</v>
      </c>
      <c r="I886" s="142"/>
      <c r="J886" s="142"/>
      <c r="K886" s="124"/>
      <c r="L886" s="124"/>
      <c r="M886" s="124"/>
      <c r="N886" s="124"/>
      <c r="O886" s="124"/>
      <c r="P886" s="124"/>
      <c r="Q886" s="142"/>
      <c r="R886" s="152"/>
      <c r="S886" s="142"/>
      <c r="T886" s="142"/>
      <c r="U886" s="124"/>
      <c r="V886" s="124"/>
      <c r="W886" s="124"/>
      <c r="X886" s="124"/>
      <c r="Y886" s="124"/>
      <c r="Z886" s="124"/>
      <c r="AA886" s="142"/>
      <c r="AB886" s="152"/>
      <c r="AC886" s="127">
        <f t="shared" si="123"/>
        <v>0</v>
      </c>
      <c r="AD886" s="143" t="s">
        <v>1281</v>
      </c>
      <c r="AE886" s="143" t="s">
        <v>167</v>
      </c>
      <c r="AF886" s="129"/>
      <c r="AG886" s="129"/>
      <c r="AH886" s="164"/>
      <c r="AI886" s="131">
        <f t="shared" si="119"/>
        <v>31</v>
      </c>
      <c r="AJ886" s="132" t="str">
        <f t="shared" si="122"/>
        <v>XH</v>
      </c>
      <c r="AK886" s="133"/>
      <c r="AL886" s="134" t="str">
        <f t="shared" si="114"/>
        <v>XH</v>
      </c>
      <c r="AM886" s="119">
        <v>379</v>
      </c>
      <c r="AN886" s="135">
        <f t="shared" si="115"/>
        <v>1</v>
      </c>
      <c r="AO886" s="135" t="str">
        <f t="shared" si="116"/>
        <v>119</v>
      </c>
      <c r="AP886" s="135" t="str">
        <f t="shared" si="117"/>
        <v>11</v>
      </c>
      <c r="AQ886" s="135" t="str">
        <f t="shared" si="118"/>
        <v>1</v>
      </c>
      <c r="AR886" s="136"/>
      <c r="AS886" s="137">
        <v>3</v>
      </c>
      <c r="AT886" s="161"/>
      <c r="AU886" s="137"/>
      <c r="AV886" s="6"/>
      <c r="AW886" s="6"/>
      <c r="AX886" s="6"/>
      <c r="AY886" s="6"/>
      <c r="AZ886" s="6"/>
      <c r="BA886" s="6"/>
      <c r="BB886" s="6"/>
      <c r="BC886" s="6"/>
      <c r="BD886" s="6"/>
      <c r="BE886" s="6"/>
      <c r="BF886" s="6"/>
      <c r="BG886" s="6"/>
      <c r="BH886" s="6"/>
      <c r="BI886" s="6"/>
      <c r="BJ886" s="6"/>
      <c r="BK886" s="6"/>
      <c r="BL886" s="6"/>
      <c r="BM886" s="6"/>
      <c r="BN886" s="6"/>
      <c r="BO886" s="6"/>
      <c r="BP886" s="6"/>
      <c r="BQ886" s="6"/>
      <c r="BR886" s="6"/>
      <c r="BS886" s="6"/>
      <c r="BT886" s="6"/>
      <c r="BU886" s="6"/>
      <c r="BV886" s="6"/>
      <c r="BW886" s="6"/>
      <c r="BX886" s="6"/>
    </row>
    <row r="887" spans="1:76" ht="24.95" customHeight="1" x14ac:dyDescent="0.25">
      <c r="A887" s="43">
        <v>5</v>
      </c>
      <c r="B887" s="44">
        <v>6</v>
      </c>
      <c r="C887" s="50" t="s">
        <v>1734</v>
      </c>
      <c r="D887" s="119">
        <f>IF(AND(AS887=AS886,AL887=AL886),IF(AL887="TN",IF(AS886=3,IF(D886&lt;'Phan phong'!$I$9,D886+1,1),IF(D886&lt;'Phan phong'!$I$10,D886+1,1)),IF(AS886=3,IF(D886&lt;'Phan phong'!$P$9,D886+1,1),IF(D886&lt;'Phan phong'!$P$10,D886+1,1))),1)</f>
        <v>3</v>
      </c>
      <c r="E887" s="120">
        <v>290885</v>
      </c>
      <c r="F887" s="121" t="s">
        <v>2026</v>
      </c>
      <c r="G887" s="122" t="s">
        <v>656</v>
      </c>
      <c r="H887" s="123">
        <v>37148</v>
      </c>
      <c r="I887" s="124"/>
      <c r="J887" s="124"/>
      <c r="K887" s="124"/>
      <c r="L887" s="124"/>
      <c r="M887" s="124"/>
      <c r="N887" s="124"/>
      <c r="O887" s="124"/>
      <c r="P887" s="124"/>
      <c r="Q887" s="125"/>
      <c r="R887" s="126"/>
      <c r="S887" s="124"/>
      <c r="T887" s="124"/>
      <c r="U887" s="124"/>
      <c r="V887" s="124"/>
      <c r="W887" s="124"/>
      <c r="X887" s="124"/>
      <c r="Y887" s="124"/>
      <c r="Z887" s="124"/>
      <c r="AA887" s="125"/>
      <c r="AB887" s="126"/>
      <c r="AC887" s="127">
        <f t="shared" si="123"/>
        <v>0</v>
      </c>
      <c r="AD887" s="128" t="s">
        <v>6</v>
      </c>
      <c r="AE887" s="128" t="s">
        <v>272</v>
      </c>
      <c r="AF887" s="177"/>
      <c r="AG887" s="177"/>
      <c r="AH887" s="165"/>
      <c r="AI887" s="131">
        <f t="shared" si="119"/>
        <v>31</v>
      </c>
      <c r="AJ887" s="132" t="str">
        <f t="shared" si="122"/>
        <v>XH</v>
      </c>
      <c r="AK887" s="133"/>
      <c r="AL887" s="134" t="str">
        <f t="shared" si="114"/>
        <v>XH</v>
      </c>
      <c r="AM887" s="119">
        <v>884</v>
      </c>
      <c r="AN887" s="135">
        <f t="shared" si="115"/>
        <v>0</v>
      </c>
      <c r="AO887" s="135" t="str">
        <f t="shared" si="116"/>
        <v>104</v>
      </c>
      <c r="AP887" s="135" t="str">
        <f t="shared" si="117"/>
        <v>10</v>
      </c>
      <c r="AQ887" s="135" t="str">
        <f t="shared" si="118"/>
        <v>0</v>
      </c>
      <c r="AR887" s="136"/>
      <c r="AS887" s="137">
        <v>3</v>
      </c>
      <c r="AT887" s="137"/>
      <c r="AU887" s="161"/>
    </row>
    <row r="888" spans="1:76" ht="24.95" customHeight="1" x14ac:dyDescent="0.25">
      <c r="A888" s="43">
        <v>18</v>
      </c>
      <c r="B888" s="43">
        <v>18</v>
      </c>
      <c r="C888" s="15" t="s">
        <v>1262</v>
      </c>
      <c r="D888" s="119">
        <f>IF(AND(AS888=AS887,AL888=AL887),IF(AL888="TN",IF(AS887=3,IF(D887&lt;'Phan phong'!$I$9,D887+1,1),IF(D887&lt;'Phan phong'!$I$10,D887+1,1)),IF(AS887=3,IF(D887&lt;'Phan phong'!$P$9,D887+1,1),IF(D887&lt;'Phan phong'!$P$10,D887+1,1))),1)</f>
        <v>4</v>
      </c>
      <c r="E888" s="138">
        <v>290886</v>
      </c>
      <c r="F888" s="121" t="s">
        <v>422</v>
      </c>
      <c r="G888" s="150" t="s">
        <v>656</v>
      </c>
      <c r="H888" s="163" t="s">
        <v>899</v>
      </c>
      <c r="I888" s="142"/>
      <c r="J888" s="142"/>
      <c r="K888" s="124"/>
      <c r="L888" s="124"/>
      <c r="M888" s="124"/>
      <c r="N888" s="124"/>
      <c r="O888" s="124"/>
      <c r="P888" s="124"/>
      <c r="Q888" s="142"/>
      <c r="R888" s="152"/>
      <c r="S888" s="142"/>
      <c r="T888" s="142"/>
      <c r="U888" s="124"/>
      <c r="V888" s="124"/>
      <c r="W888" s="124"/>
      <c r="X888" s="124"/>
      <c r="Y888" s="124"/>
      <c r="Z888" s="124"/>
      <c r="AA888" s="142"/>
      <c r="AB888" s="152"/>
      <c r="AC888" s="127">
        <f t="shared" si="123"/>
        <v>0</v>
      </c>
      <c r="AD888" s="143" t="s">
        <v>1281</v>
      </c>
      <c r="AE888" s="143" t="s">
        <v>167</v>
      </c>
      <c r="AF888" s="129"/>
      <c r="AG888" s="129"/>
      <c r="AH888" s="164"/>
      <c r="AI888" s="131">
        <f t="shared" si="119"/>
        <v>31</v>
      </c>
      <c r="AJ888" s="132" t="str">
        <f t="shared" si="122"/>
        <v>XH</v>
      </c>
      <c r="AK888" s="133"/>
      <c r="AL888" s="134" t="str">
        <f t="shared" si="114"/>
        <v>XH</v>
      </c>
      <c r="AM888" s="119">
        <v>380</v>
      </c>
      <c r="AN888" s="135">
        <f t="shared" si="115"/>
        <v>1</v>
      </c>
      <c r="AO888" s="135" t="str">
        <f t="shared" si="116"/>
        <v>119</v>
      </c>
      <c r="AP888" s="135" t="str">
        <f t="shared" si="117"/>
        <v>11</v>
      </c>
      <c r="AQ888" s="135" t="str">
        <f t="shared" si="118"/>
        <v>1</v>
      </c>
      <c r="AR888" s="136"/>
      <c r="AS888" s="137">
        <v>3</v>
      </c>
      <c r="AT888" s="161"/>
      <c r="AU888" s="137"/>
      <c r="AV888" s="6"/>
      <c r="AW888" s="6"/>
      <c r="AX888" s="6"/>
      <c r="AY888" s="6"/>
      <c r="AZ888" s="6"/>
      <c r="BA888" s="6"/>
      <c r="BB888" s="6"/>
      <c r="BC888" s="6"/>
      <c r="BD888" s="6"/>
      <c r="BE888" s="6"/>
      <c r="BF888" s="6"/>
      <c r="BG888" s="6"/>
      <c r="BH888" s="6"/>
      <c r="BI888" s="6"/>
      <c r="BJ888" s="6"/>
      <c r="BK888" s="6"/>
      <c r="BL888" s="6"/>
      <c r="BM888" s="6"/>
      <c r="BN888" s="6"/>
      <c r="BO888" s="6"/>
      <c r="BP888" s="6"/>
      <c r="BQ888" s="6"/>
      <c r="BR888" s="6"/>
      <c r="BS888" s="6"/>
      <c r="BT888" s="6"/>
      <c r="BU888" s="6"/>
      <c r="BV888" s="6"/>
      <c r="BW888" s="6"/>
      <c r="BX888" s="6"/>
    </row>
    <row r="889" spans="1:76" ht="24.95" customHeight="1" x14ac:dyDescent="0.25">
      <c r="A889" s="44">
        <v>22</v>
      </c>
      <c r="B889" s="44">
        <v>37</v>
      </c>
      <c r="C889" s="50" t="s">
        <v>1830</v>
      </c>
      <c r="D889" s="119">
        <f>IF(AND(AS889=AS888,AL889=AL888),IF(AL889="TN",IF(AS888=3,IF(D888&lt;'Phan phong'!$I$9,D888+1,1),IF(D888&lt;'Phan phong'!$I$10,D888+1,1)),IF(AS888=3,IF(D888&lt;'Phan phong'!$P$9,D888+1,1),IF(D888&lt;'Phan phong'!$P$10,D888+1,1))),1)</f>
        <v>5</v>
      </c>
      <c r="E889" s="120">
        <v>290887</v>
      </c>
      <c r="F889" s="121" t="s">
        <v>2058</v>
      </c>
      <c r="G889" s="122" t="s">
        <v>449</v>
      </c>
      <c r="H889" s="123">
        <v>37008</v>
      </c>
      <c r="I889" s="124"/>
      <c r="J889" s="124"/>
      <c r="K889" s="124"/>
      <c r="L889" s="124"/>
      <c r="M889" s="124"/>
      <c r="N889" s="124"/>
      <c r="O889" s="124"/>
      <c r="P889" s="124"/>
      <c r="Q889" s="125"/>
      <c r="R889" s="126"/>
      <c r="S889" s="124"/>
      <c r="T889" s="124"/>
      <c r="U889" s="124"/>
      <c r="V889" s="124"/>
      <c r="W889" s="124"/>
      <c r="X889" s="124"/>
      <c r="Y889" s="124"/>
      <c r="Z889" s="124"/>
      <c r="AA889" s="125"/>
      <c r="AB889" s="126"/>
      <c r="AC889" s="127">
        <f>SUM(I889,K889,M889,O889)</f>
        <v>0</v>
      </c>
      <c r="AD889" s="128" t="s">
        <v>8</v>
      </c>
      <c r="AE889" s="128" t="s">
        <v>272</v>
      </c>
      <c r="AF889" s="129"/>
      <c r="AG889" s="129"/>
      <c r="AH889" s="130"/>
      <c r="AI889" s="131">
        <f t="shared" si="119"/>
        <v>31</v>
      </c>
      <c r="AJ889" s="132" t="str">
        <f t="shared" si="122"/>
        <v>XH</v>
      </c>
      <c r="AK889" s="133"/>
      <c r="AL889" s="134" t="str">
        <f t="shared" si="114"/>
        <v>XH</v>
      </c>
      <c r="AM889" s="119">
        <v>984</v>
      </c>
      <c r="AN889" s="135">
        <f t="shared" si="115"/>
        <v>0</v>
      </c>
      <c r="AO889" s="135" t="str">
        <f t="shared" si="116"/>
        <v>107</v>
      </c>
      <c r="AP889" s="135" t="str">
        <f t="shared" si="117"/>
        <v>10</v>
      </c>
      <c r="AQ889" s="135" t="str">
        <f t="shared" si="118"/>
        <v>0</v>
      </c>
      <c r="AR889" s="136"/>
      <c r="AS889" s="137">
        <v>3</v>
      </c>
      <c r="AT889" s="137"/>
      <c r="AU889" s="161"/>
    </row>
    <row r="890" spans="1:76" ht="24.95" customHeight="1" x14ac:dyDescent="0.25">
      <c r="A890" s="43">
        <v>31</v>
      </c>
      <c r="B890" s="43">
        <v>31</v>
      </c>
      <c r="C890" s="15" t="s">
        <v>1205</v>
      </c>
      <c r="D890" s="119">
        <f>IF(AND(AS890=AS889,AL890=AL889),IF(AL890="TN",IF(AS889=3,IF(D889&lt;'Phan phong'!$I$9,D889+1,1),IF(D889&lt;'Phan phong'!$I$10,D889+1,1)),IF(AS889=3,IF(D889&lt;'Phan phong'!$P$9,D889+1,1),IF(D889&lt;'Phan phong'!$P$10,D889+1,1))),1)</f>
        <v>6</v>
      </c>
      <c r="E890" s="138">
        <v>290888</v>
      </c>
      <c r="F890" s="121" t="s">
        <v>350</v>
      </c>
      <c r="G890" s="150" t="s">
        <v>449</v>
      </c>
      <c r="H890" s="163" t="s">
        <v>705</v>
      </c>
      <c r="I890" s="142"/>
      <c r="J890" s="142"/>
      <c r="K890" s="124"/>
      <c r="L890" s="124"/>
      <c r="M890" s="124"/>
      <c r="N890" s="124"/>
      <c r="O890" s="124"/>
      <c r="P890" s="124"/>
      <c r="Q890" s="142"/>
      <c r="R890" s="152"/>
      <c r="S890" s="142"/>
      <c r="T890" s="142"/>
      <c r="U890" s="124"/>
      <c r="V890" s="124"/>
      <c r="W890" s="124"/>
      <c r="X890" s="124"/>
      <c r="Y890" s="124"/>
      <c r="Z890" s="124"/>
      <c r="AA890" s="142"/>
      <c r="AB890" s="152"/>
      <c r="AC890" s="127">
        <f>SUM(I890,K890,M890,O890,Q890)</f>
        <v>0</v>
      </c>
      <c r="AD890" s="143" t="s">
        <v>1281</v>
      </c>
      <c r="AE890" s="143" t="s">
        <v>167</v>
      </c>
      <c r="AF890" s="129"/>
      <c r="AG890" s="129"/>
      <c r="AH890" s="144"/>
      <c r="AI890" s="131">
        <f t="shared" si="119"/>
        <v>31</v>
      </c>
      <c r="AJ890" s="132" t="str">
        <f t="shared" si="122"/>
        <v>XH</v>
      </c>
      <c r="AK890" s="133"/>
      <c r="AL890" s="134" t="str">
        <f t="shared" si="114"/>
        <v>XH</v>
      </c>
      <c r="AM890" s="119">
        <v>381</v>
      </c>
      <c r="AN890" s="135">
        <f t="shared" si="115"/>
        <v>1</v>
      </c>
      <c r="AO890" s="135" t="str">
        <f t="shared" si="116"/>
        <v>119</v>
      </c>
      <c r="AP890" s="135" t="str">
        <f t="shared" si="117"/>
        <v>11</v>
      </c>
      <c r="AQ890" s="135" t="str">
        <f t="shared" si="118"/>
        <v>1</v>
      </c>
      <c r="AR890" s="136"/>
      <c r="AS890" s="137">
        <v>3</v>
      </c>
      <c r="AT890" s="161"/>
      <c r="AU890" s="137"/>
      <c r="AV890" s="6"/>
      <c r="AW890" s="6"/>
      <c r="AX890" s="6"/>
      <c r="AY890" s="6"/>
      <c r="AZ890" s="6"/>
      <c r="BA890" s="6"/>
      <c r="BB890" s="6"/>
      <c r="BC890" s="6"/>
      <c r="BD890" s="6"/>
      <c r="BE890" s="6"/>
      <c r="BF890" s="6"/>
      <c r="BG890" s="6"/>
      <c r="BH890" s="6"/>
      <c r="BI890" s="6"/>
      <c r="BJ890" s="6"/>
      <c r="BK890" s="6"/>
      <c r="BL890" s="6"/>
      <c r="BM890" s="6"/>
      <c r="BN890" s="6"/>
      <c r="BO890" s="6"/>
      <c r="BP890" s="6"/>
      <c r="BQ890" s="6"/>
      <c r="BR890" s="6"/>
      <c r="BS890" s="6"/>
      <c r="BT890" s="6"/>
      <c r="BU890" s="6"/>
      <c r="BV890" s="6"/>
      <c r="BW890" s="6"/>
      <c r="BX890" s="6"/>
    </row>
    <row r="891" spans="1:76" ht="24.95" customHeight="1" x14ac:dyDescent="0.2">
      <c r="A891" s="43">
        <v>33</v>
      </c>
      <c r="B891" s="43">
        <v>43</v>
      </c>
      <c r="C891" s="15" t="s">
        <v>1219</v>
      </c>
      <c r="D891" s="119">
        <f>IF(AND(AS891=AS890,AL891=AL890),IF(AL891="TN",IF(AS890=3,IF(D890&lt;'Phan phong'!$I$9,D890+1,1),IF(D890&lt;'Phan phong'!$I$10,D890+1,1)),IF(AS890=3,IF(D890&lt;'Phan phong'!$P$9,D890+1,1),IF(D890&lt;'Phan phong'!$P$10,D890+1,1))),1)</f>
        <v>7</v>
      </c>
      <c r="E891" s="120">
        <v>290889</v>
      </c>
      <c r="F891" s="121" t="s">
        <v>628</v>
      </c>
      <c r="G891" s="150" t="s">
        <v>449</v>
      </c>
      <c r="H891" s="163" t="s">
        <v>884</v>
      </c>
      <c r="I891" s="142"/>
      <c r="J891" s="142"/>
      <c r="K891" s="124"/>
      <c r="L891" s="124"/>
      <c r="M891" s="124"/>
      <c r="N891" s="124"/>
      <c r="O891" s="124"/>
      <c r="P891" s="124"/>
      <c r="Q891" s="142"/>
      <c r="R891" s="126"/>
      <c r="S891" s="142"/>
      <c r="T891" s="142"/>
      <c r="U891" s="124"/>
      <c r="V891" s="124"/>
      <c r="W891" s="124"/>
      <c r="X891" s="124"/>
      <c r="Y891" s="124"/>
      <c r="Z891" s="124"/>
      <c r="AA891" s="142"/>
      <c r="AB891" s="126"/>
      <c r="AC891" s="127">
        <f>SUM(I891,K891,M891,O891,Q891)</f>
        <v>0</v>
      </c>
      <c r="AD891" s="143" t="s">
        <v>12</v>
      </c>
      <c r="AE891" s="143" t="s">
        <v>168</v>
      </c>
      <c r="AF891" s="129"/>
      <c r="AG891" s="129"/>
      <c r="AH891" s="144"/>
      <c r="AI891" s="131">
        <f t="shared" si="119"/>
        <v>31</v>
      </c>
      <c r="AJ891" s="132" t="str">
        <f t="shared" si="122"/>
        <v>XH</v>
      </c>
      <c r="AK891" s="133"/>
      <c r="AL891" s="134" t="str">
        <f t="shared" si="114"/>
        <v>XH</v>
      </c>
      <c r="AM891" s="119">
        <v>206</v>
      </c>
      <c r="AN891" s="135">
        <f t="shared" si="115"/>
        <v>1</v>
      </c>
      <c r="AO891" s="135" t="str">
        <f t="shared" si="116"/>
        <v>115</v>
      </c>
      <c r="AP891" s="135" t="str">
        <f t="shared" si="117"/>
        <v>11</v>
      </c>
      <c r="AQ891" s="135" t="str">
        <f t="shared" si="118"/>
        <v>1</v>
      </c>
      <c r="AR891" s="146"/>
      <c r="AS891" s="137">
        <v>3</v>
      </c>
      <c r="AT891" s="137"/>
      <c r="AU891" s="145"/>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row>
    <row r="892" spans="1:76" ht="24.95" customHeight="1" x14ac:dyDescent="0.25">
      <c r="A892" s="44">
        <v>4</v>
      </c>
      <c r="B892" s="44">
        <v>32</v>
      </c>
      <c r="C892" s="50" t="s">
        <v>1715</v>
      </c>
      <c r="D892" s="119">
        <f>IF(AND(AS892=AS891,AL892=AL891),IF(AL892="TN",IF(AS891=3,IF(D891&lt;'Phan phong'!$I$9,D891+1,1),IF(D891&lt;'Phan phong'!$I$10,D891+1,1)),IF(AS891=3,IF(D891&lt;'Phan phong'!$P$9,D891+1,1),IF(D891&lt;'Phan phong'!$P$10,D891+1,1))),1)</f>
        <v>8</v>
      </c>
      <c r="E892" s="138">
        <v>290890</v>
      </c>
      <c r="F892" s="121" t="s">
        <v>419</v>
      </c>
      <c r="G892" s="122" t="s">
        <v>2018</v>
      </c>
      <c r="H892" s="123">
        <v>36972</v>
      </c>
      <c r="I892" s="124"/>
      <c r="J892" s="124"/>
      <c r="K892" s="124"/>
      <c r="L892" s="124"/>
      <c r="M892" s="124"/>
      <c r="N892" s="124"/>
      <c r="O892" s="124"/>
      <c r="P892" s="124"/>
      <c r="Q892" s="125"/>
      <c r="R892" s="126"/>
      <c r="S892" s="124"/>
      <c r="T892" s="124"/>
      <c r="U892" s="124"/>
      <c r="V892" s="124"/>
      <c r="W892" s="124"/>
      <c r="X892" s="124"/>
      <c r="Y892" s="124"/>
      <c r="Z892" s="124"/>
      <c r="AA892" s="125"/>
      <c r="AB892" s="126"/>
      <c r="AC892" s="127">
        <f>SUM(I892,K892,M892,O892,Q892)</f>
        <v>0</v>
      </c>
      <c r="AD892" s="128" t="s">
        <v>6</v>
      </c>
      <c r="AE892" s="128" t="s">
        <v>272</v>
      </c>
      <c r="AF892" s="177"/>
      <c r="AG892" s="177"/>
      <c r="AH892" s="171"/>
      <c r="AI892" s="131">
        <f t="shared" si="119"/>
        <v>31</v>
      </c>
      <c r="AJ892" s="132" t="str">
        <f t="shared" si="122"/>
        <v>XH</v>
      </c>
      <c r="AK892" s="133"/>
      <c r="AL892" s="134" t="str">
        <f t="shared" si="114"/>
        <v>XH</v>
      </c>
      <c r="AM892" s="119">
        <v>865</v>
      </c>
      <c r="AN892" s="135">
        <f t="shared" si="115"/>
        <v>0</v>
      </c>
      <c r="AO892" s="135" t="str">
        <f t="shared" si="116"/>
        <v>104</v>
      </c>
      <c r="AP892" s="135" t="str">
        <f t="shared" si="117"/>
        <v>10</v>
      </c>
      <c r="AQ892" s="135" t="str">
        <f t="shared" si="118"/>
        <v>0</v>
      </c>
      <c r="AR892" s="136"/>
      <c r="AS892" s="137">
        <v>3</v>
      </c>
      <c r="AT892" s="137"/>
      <c r="AU892" s="161"/>
    </row>
    <row r="893" spans="1:76" ht="24.95" customHeight="1" x14ac:dyDescent="0.25">
      <c r="A893" s="43">
        <v>34</v>
      </c>
      <c r="B893" s="43">
        <v>15</v>
      </c>
      <c r="C893" s="15" t="s">
        <v>1203</v>
      </c>
      <c r="D893" s="119">
        <f>IF(AND(AS893=AS892,AL893=AL892),IF(AL893="TN",IF(AS892=3,IF(D892&lt;'Phan phong'!$I$9,D892+1,1),IF(D892&lt;'Phan phong'!$I$10,D892+1,1)),IF(AS892=3,IF(D892&lt;'Phan phong'!$P$9,D892+1,1),IF(D892&lt;'Phan phong'!$P$10,D892+1,1))),1)</f>
        <v>9</v>
      </c>
      <c r="E893" s="120">
        <v>290891</v>
      </c>
      <c r="F893" s="121" t="s">
        <v>404</v>
      </c>
      <c r="G893" s="150" t="s">
        <v>620</v>
      </c>
      <c r="H893" s="163" t="s">
        <v>784</v>
      </c>
      <c r="I893" s="142"/>
      <c r="J893" s="142"/>
      <c r="K893" s="124"/>
      <c r="L893" s="124"/>
      <c r="M893" s="124"/>
      <c r="N893" s="124"/>
      <c r="O893" s="124"/>
      <c r="P893" s="124"/>
      <c r="Q893" s="142"/>
      <c r="R893" s="152"/>
      <c r="S893" s="142"/>
      <c r="T893" s="142"/>
      <c r="U893" s="124"/>
      <c r="V893" s="124"/>
      <c r="W893" s="124"/>
      <c r="X893" s="124"/>
      <c r="Y893" s="124"/>
      <c r="Z893" s="124"/>
      <c r="AA893" s="142"/>
      <c r="AB893" s="152"/>
      <c r="AC893" s="127">
        <f>SUM(I893,K893,M893,O893,Q893)</f>
        <v>0</v>
      </c>
      <c r="AD893" s="143" t="s">
        <v>13</v>
      </c>
      <c r="AE893" s="143" t="s">
        <v>168</v>
      </c>
      <c r="AF893" s="129"/>
      <c r="AG893" s="129"/>
      <c r="AH893" s="144"/>
      <c r="AI893" s="131">
        <f t="shared" si="119"/>
        <v>31</v>
      </c>
      <c r="AJ893" s="132" t="str">
        <f t="shared" si="122"/>
        <v>XH</v>
      </c>
      <c r="AK893" s="133"/>
      <c r="AL893" s="134" t="str">
        <f t="shared" si="114"/>
        <v>XH</v>
      </c>
      <c r="AM893" s="119">
        <v>124</v>
      </c>
      <c r="AN893" s="135">
        <f t="shared" si="115"/>
        <v>1</v>
      </c>
      <c r="AO893" s="135" t="str">
        <f t="shared" si="116"/>
        <v>113</v>
      </c>
      <c r="AP893" s="135" t="str">
        <f t="shared" si="117"/>
        <v>11</v>
      </c>
      <c r="AQ893" s="135" t="str">
        <f t="shared" si="118"/>
        <v>1</v>
      </c>
      <c r="AR893" s="136"/>
      <c r="AS893" s="137">
        <v>3</v>
      </c>
      <c r="AT893" s="161"/>
      <c r="AU893" s="137"/>
      <c r="AV893" s="6"/>
      <c r="AW893" s="6"/>
      <c r="AX893" s="6"/>
      <c r="AY893" s="6"/>
      <c r="AZ893" s="6"/>
      <c r="BA893" s="6"/>
      <c r="BB893" s="6"/>
      <c r="BC893" s="6"/>
      <c r="BD893" s="6"/>
      <c r="BE893" s="6"/>
      <c r="BF893" s="6"/>
      <c r="BG893" s="6"/>
      <c r="BH893" s="6"/>
      <c r="BI893" s="6"/>
      <c r="BJ893" s="6"/>
      <c r="BK893" s="6"/>
      <c r="BL893" s="6"/>
      <c r="BM893" s="6"/>
      <c r="BN893" s="6"/>
      <c r="BO893" s="6"/>
      <c r="BP893" s="6"/>
      <c r="BQ893" s="6"/>
      <c r="BR893" s="6"/>
      <c r="BS893" s="6"/>
      <c r="BT893" s="6"/>
      <c r="BU893" s="6"/>
      <c r="BV893" s="6"/>
      <c r="BW893" s="6"/>
      <c r="BX893" s="6"/>
    </row>
    <row r="894" spans="1:76" ht="24.95" customHeight="1" x14ac:dyDescent="0.25">
      <c r="A894" s="43">
        <v>22</v>
      </c>
      <c r="B894" s="43">
        <v>22</v>
      </c>
      <c r="C894" s="15" t="s">
        <v>1266</v>
      </c>
      <c r="D894" s="119">
        <f>IF(AND(AS894=AS893,AL894=AL893),IF(AL894="TN",IF(AS893=3,IF(D893&lt;'Phan phong'!$I$9,D893+1,1),IF(D893&lt;'Phan phong'!$I$10,D893+1,1)),IF(AS893=3,IF(D893&lt;'Phan phong'!$P$9,D893+1,1),IF(D893&lt;'Phan phong'!$P$10,D893+1,1))),1)</f>
        <v>10</v>
      </c>
      <c r="E894" s="138">
        <v>290892</v>
      </c>
      <c r="F894" s="121" t="s">
        <v>659</v>
      </c>
      <c r="G894" s="150" t="s">
        <v>620</v>
      </c>
      <c r="H894" s="163" t="s">
        <v>901</v>
      </c>
      <c r="I894" s="142"/>
      <c r="J894" s="142"/>
      <c r="K894" s="124"/>
      <c r="L894" s="124"/>
      <c r="M894" s="124"/>
      <c r="N894" s="124"/>
      <c r="O894" s="124"/>
      <c r="P894" s="124"/>
      <c r="Q894" s="142"/>
      <c r="R894" s="152"/>
      <c r="S894" s="142"/>
      <c r="T894" s="142"/>
      <c r="U894" s="124"/>
      <c r="V894" s="124"/>
      <c r="W894" s="124"/>
      <c r="X894" s="124"/>
      <c r="Y894" s="124"/>
      <c r="Z894" s="124"/>
      <c r="AA894" s="142"/>
      <c r="AB894" s="152"/>
      <c r="AC894" s="127">
        <f>SUM(I894,K894,M894,O894,Q894)</f>
        <v>0</v>
      </c>
      <c r="AD894" s="143" t="s">
        <v>1281</v>
      </c>
      <c r="AE894" s="143" t="s">
        <v>167</v>
      </c>
      <c r="AF894" s="129"/>
      <c r="AG894" s="129"/>
      <c r="AH894" s="144"/>
      <c r="AI894" s="131">
        <f t="shared" si="119"/>
        <v>31</v>
      </c>
      <c r="AJ894" s="132" t="str">
        <f t="shared" si="122"/>
        <v>XH</v>
      </c>
      <c r="AK894" s="133"/>
      <c r="AL894" s="134" t="str">
        <f t="shared" si="114"/>
        <v>XH</v>
      </c>
      <c r="AM894" s="119">
        <v>382</v>
      </c>
      <c r="AN894" s="135">
        <f t="shared" si="115"/>
        <v>1</v>
      </c>
      <c r="AO894" s="135" t="str">
        <f t="shared" si="116"/>
        <v>119</v>
      </c>
      <c r="AP894" s="135" t="str">
        <f t="shared" si="117"/>
        <v>11</v>
      </c>
      <c r="AQ894" s="135" t="str">
        <f t="shared" si="118"/>
        <v>1</v>
      </c>
      <c r="AR894" s="136"/>
      <c r="AS894" s="137">
        <v>3</v>
      </c>
      <c r="AT894" s="161"/>
      <c r="AU894" s="137"/>
      <c r="AV894" s="6"/>
      <c r="AW894" s="6"/>
      <c r="AX894" s="6"/>
      <c r="AY894" s="6"/>
      <c r="AZ894" s="6"/>
      <c r="BA894" s="6"/>
      <c r="BB894" s="6"/>
      <c r="BC894" s="6"/>
      <c r="BD894" s="6"/>
      <c r="BE894" s="6"/>
      <c r="BF894" s="6"/>
      <c r="BG894" s="6"/>
      <c r="BH894" s="6"/>
      <c r="BI894" s="6"/>
      <c r="BJ894" s="6"/>
      <c r="BK894" s="6"/>
      <c r="BL894" s="6"/>
      <c r="BM894" s="6"/>
      <c r="BN894" s="6"/>
      <c r="BO894" s="6"/>
      <c r="BP894" s="6"/>
      <c r="BQ894" s="6"/>
      <c r="BR894" s="6"/>
      <c r="BS894" s="6"/>
      <c r="BT894" s="6"/>
      <c r="BU894" s="6"/>
      <c r="BV894" s="6"/>
      <c r="BW894" s="6"/>
      <c r="BX894" s="6"/>
    </row>
    <row r="895" spans="1:76" ht="24.95" customHeight="1" x14ac:dyDescent="0.25">
      <c r="A895" s="44">
        <v>22</v>
      </c>
      <c r="B895" s="44">
        <v>21</v>
      </c>
      <c r="C895" s="50" t="s">
        <v>1956</v>
      </c>
      <c r="D895" s="119">
        <f>IF(AND(AS895=AS894,AL895=AL894),IF(AL895="TN",IF(AS894=3,IF(D894&lt;'Phan phong'!$I$9,D894+1,1),IF(D894&lt;'Phan phong'!$I$10,D894+1,1)),IF(AS894=3,IF(D894&lt;'Phan phong'!$P$9,D894+1,1),IF(D894&lt;'Phan phong'!$P$10,D894+1,1))),1)</f>
        <v>11</v>
      </c>
      <c r="E895" s="120">
        <v>290893</v>
      </c>
      <c r="F895" s="121" t="s">
        <v>389</v>
      </c>
      <c r="G895" s="122" t="s">
        <v>557</v>
      </c>
      <c r="H895" s="123">
        <v>37064</v>
      </c>
      <c r="I895" s="124"/>
      <c r="J895" s="124"/>
      <c r="K895" s="124"/>
      <c r="L895" s="124"/>
      <c r="M895" s="124"/>
      <c r="N895" s="124"/>
      <c r="O895" s="124"/>
      <c r="P895" s="124"/>
      <c r="Q895" s="125"/>
      <c r="R895" s="126"/>
      <c r="S895" s="124"/>
      <c r="T895" s="124"/>
      <c r="U895" s="124"/>
      <c r="V895" s="124"/>
      <c r="W895" s="124"/>
      <c r="X895" s="124"/>
      <c r="Y895" s="124"/>
      <c r="Z895" s="124"/>
      <c r="AA895" s="125"/>
      <c r="AB895" s="126"/>
      <c r="AC895" s="127">
        <f>SUM(I895,K895,M895,O895)</f>
        <v>0</v>
      </c>
      <c r="AD895" s="128" t="s">
        <v>164</v>
      </c>
      <c r="AE895" s="128" t="s">
        <v>272</v>
      </c>
      <c r="AF895" s="129"/>
      <c r="AG895" s="129"/>
      <c r="AH895" s="130"/>
      <c r="AI895" s="131">
        <f t="shared" si="119"/>
        <v>31</v>
      </c>
      <c r="AJ895" s="132" t="str">
        <f t="shared" si="122"/>
        <v>XH</v>
      </c>
      <c r="AK895" s="133"/>
      <c r="AL895" s="134" t="str">
        <f t="shared" si="114"/>
        <v>XH</v>
      </c>
      <c r="AM895" s="119">
        <v>1114</v>
      </c>
      <c r="AN895" s="135">
        <f t="shared" si="115"/>
        <v>0</v>
      </c>
      <c r="AO895" s="135" t="str">
        <f t="shared" si="116"/>
        <v>109</v>
      </c>
      <c r="AP895" s="135" t="str">
        <f t="shared" si="117"/>
        <v>10</v>
      </c>
      <c r="AQ895" s="135" t="str">
        <f t="shared" si="118"/>
        <v>0</v>
      </c>
      <c r="AR895" s="136"/>
      <c r="AS895" s="137">
        <v>3</v>
      </c>
      <c r="AT895" s="137"/>
      <c r="AU895" s="161"/>
    </row>
    <row r="896" spans="1:76" ht="24.95" customHeight="1" x14ac:dyDescent="0.25">
      <c r="A896" s="43">
        <v>11</v>
      </c>
      <c r="B896" s="44">
        <v>3</v>
      </c>
      <c r="C896" s="50" t="s">
        <v>1850</v>
      </c>
      <c r="D896" s="119">
        <f>IF(AND(AS896=AS895,AL896=AL895),IF(AL896="TN",IF(AS895=3,IF(D895&lt;'Phan phong'!$I$9,D895+1,1),IF(D895&lt;'Phan phong'!$I$10,D895+1,1)),IF(AS895=3,IF(D895&lt;'Phan phong'!$P$9,D895+1,1),IF(D895&lt;'Phan phong'!$P$10,D895+1,1))),1)</f>
        <v>12</v>
      </c>
      <c r="E896" s="138">
        <v>290894</v>
      </c>
      <c r="F896" s="121" t="s">
        <v>556</v>
      </c>
      <c r="G896" s="122" t="s">
        <v>557</v>
      </c>
      <c r="H896" s="123">
        <v>37190</v>
      </c>
      <c r="I896" s="124"/>
      <c r="J896" s="124"/>
      <c r="K896" s="124"/>
      <c r="L896" s="124"/>
      <c r="M896" s="124"/>
      <c r="N896" s="124"/>
      <c r="O896" s="124"/>
      <c r="P896" s="124"/>
      <c r="Q896" s="125"/>
      <c r="R896" s="126"/>
      <c r="S896" s="124"/>
      <c r="T896" s="124"/>
      <c r="U896" s="124"/>
      <c r="V896" s="124"/>
      <c r="W896" s="124"/>
      <c r="X896" s="124"/>
      <c r="Y896" s="124"/>
      <c r="Z896" s="124"/>
      <c r="AA896" s="125"/>
      <c r="AB896" s="126"/>
      <c r="AC896" s="127">
        <f>SUM(I896,K896,M896,O896)</f>
        <v>0</v>
      </c>
      <c r="AD896" s="128" t="s">
        <v>8</v>
      </c>
      <c r="AE896" s="128" t="s">
        <v>272</v>
      </c>
      <c r="AF896" s="129"/>
      <c r="AG896" s="129"/>
      <c r="AH896" s="130"/>
      <c r="AI896" s="131">
        <f t="shared" si="119"/>
        <v>31</v>
      </c>
      <c r="AJ896" s="132" t="str">
        <f t="shared" si="122"/>
        <v>XH</v>
      </c>
      <c r="AK896" s="133"/>
      <c r="AL896" s="134" t="str">
        <f t="shared" si="114"/>
        <v>XH</v>
      </c>
      <c r="AM896" s="119">
        <v>1004</v>
      </c>
      <c r="AN896" s="135">
        <f t="shared" si="115"/>
        <v>0</v>
      </c>
      <c r="AO896" s="135" t="str">
        <f t="shared" si="116"/>
        <v>107</v>
      </c>
      <c r="AP896" s="135" t="str">
        <f t="shared" si="117"/>
        <v>10</v>
      </c>
      <c r="AQ896" s="135" t="str">
        <f t="shared" si="118"/>
        <v>0</v>
      </c>
      <c r="AR896" s="136"/>
      <c r="AS896" s="137">
        <v>3</v>
      </c>
      <c r="AT896" s="137"/>
      <c r="AU896" s="161"/>
    </row>
    <row r="897" spans="1:76" ht="24.95" customHeight="1" x14ac:dyDescent="0.25">
      <c r="A897" s="43">
        <v>29</v>
      </c>
      <c r="B897" s="44">
        <v>13</v>
      </c>
      <c r="C897" s="50" t="s">
        <v>1814</v>
      </c>
      <c r="D897" s="119">
        <f>IF(AND(AS897=AS896,AL897=AL896),IF(AL897="TN",IF(AS896=3,IF(D896&lt;'Phan phong'!$I$9,D896+1,1),IF(D896&lt;'Phan phong'!$I$10,D896+1,1)),IF(AS896=3,IF(D896&lt;'Phan phong'!$P$9,D896+1,1),IF(D896&lt;'Phan phong'!$P$10,D896+1,1))),1)</f>
        <v>13</v>
      </c>
      <c r="E897" s="120">
        <v>290895</v>
      </c>
      <c r="F897" s="121" t="s">
        <v>558</v>
      </c>
      <c r="G897" s="122" t="s">
        <v>557</v>
      </c>
      <c r="H897" s="123">
        <v>37072</v>
      </c>
      <c r="I897" s="124"/>
      <c r="J897" s="124"/>
      <c r="K897" s="124"/>
      <c r="L897" s="124"/>
      <c r="M897" s="124"/>
      <c r="N897" s="124"/>
      <c r="O897" s="124"/>
      <c r="P897" s="124"/>
      <c r="Q897" s="125"/>
      <c r="R897" s="126"/>
      <c r="S897" s="124"/>
      <c r="T897" s="124"/>
      <c r="U897" s="124"/>
      <c r="V897" s="124"/>
      <c r="W897" s="124"/>
      <c r="X897" s="124"/>
      <c r="Y897" s="124"/>
      <c r="Z897" s="124"/>
      <c r="AA897" s="125"/>
      <c r="AB897" s="126"/>
      <c r="AC897" s="127">
        <f>SUM(I897,K897,M897,O897)</f>
        <v>0</v>
      </c>
      <c r="AD897" s="128" t="s">
        <v>7</v>
      </c>
      <c r="AE897" s="128" t="s">
        <v>272</v>
      </c>
      <c r="AF897" s="129"/>
      <c r="AG897" s="129"/>
      <c r="AH897" s="130"/>
      <c r="AI897" s="131">
        <f t="shared" si="119"/>
        <v>31</v>
      </c>
      <c r="AJ897" s="132" t="str">
        <f t="shared" si="122"/>
        <v>XH</v>
      </c>
      <c r="AK897" s="133"/>
      <c r="AL897" s="134" t="str">
        <f t="shared" si="114"/>
        <v>XH</v>
      </c>
      <c r="AM897" s="119">
        <v>965</v>
      </c>
      <c r="AN897" s="135">
        <f t="shared" si="115"/>
        <v>0</v>
      </c>
      <c r="AO897" s="135" t="str">
        <f t="shared" si="116"/>
        <v>106</v>
      </c>
      <c r="AP897" s="135" t="str">
        <f t="shared" si="117"/>
        <v>10</v>
      </c>
      <c r="AQ897" s="135" t="str">
        <f t="shared" si="118"/>
        <v>0</v>
      </c>
      <c r="AR897" s="136"/>
      <c r="AS897" s="137">
        <v>3</v>
      </c>
      <c r="AT897" s="137"/>
      <c r="AU897" s="161"/>
    </row>
    <row r="898" spans="1:76" ht="24.95" customHeight="1" x14ac:dyDescent="0.25">
      <c r="A898" s="43">
        <v>30</v>
      </c>
      <c r="B898" s="44">
        <v>16</v>
      </c>
      <c r="C898" s="50" t="s">
        <v>1698</v>
      </c>
      <c r="D898" s="119">
        <f>IF(AND(AS898=AS897,AL898=AL897),IF(AL898="TN",IF(AS897=3,IF(D897&lt;'Phan phong'!$I$9,D897+1,1),IF(D897&lt;'Phan phong'!$I$10,D897+1,1)),IF(AS897=3,IF(D897&lt;'Phan phong'!$P$9,D897+1,1),IF(D897&lt;'Phan phong'!$P$10,D897+1,1))),1)</f>
        <v>14</v>
      </c>
      <c r="E898" s="138">
        <v>290896</v>
      </c>
      <c r="F898" s="121" t="s">
        <v>2007</v>
      </c>
      <c r="G898" s="122" t="s">
        <v>1308</v>
      </c>
      <c r="H898" s="174">
        <v>36986</v>
      </c>
      <c r="I898" s="175"/>
      <c r="J898" s="175"/>
      <c r="K898" s="175"/>
      <c r="L898" s="175"/>
      <c r="M898" s="175"/>
      <c r="N898" s="175"/>
      <c r="O898" s="175"/>
      <c r="P898" s="175"/>
      <c r="Q898" s="176"/>
      <c r="R898" s="126"/>
      <c r="S898" s="175"/>
      <c r="T898" s="175"/>
      <c r="U898" s="175"/>
      <c r="V898" s="175"/>
      <c r="W898" s="175"/>
      <c r="X898" s="175"/>
      <c r="Y898" s="175"/>
      <c r="Z898" s="175"/>
      <c r="AA898" s="176"/>
      <c r="AB898" s="126"/>
      <c r="AC898" s="127">
        <f>SUM(I898,K898,M898,O898,Q898)</f>
        <v>0</v>
      </c>
      <c r="AD898" s="128" t="s">
        <v>6</v>
      </c>
      <c r="AE898" s="128" t="s">
        <v>272</v>
      </c>
      <c r="AF898" s="177"/>
      <c r="AG898" s="177"/>
      <c r="AH898" s="171"/>
      <c r="AI898" s="131">
        <f t="shared" si="119"/>
        <v>31</v>
      </c>
      <c r="AJ898" s="132" t="str">
        <f t="shared" si="122"/>
        <v>XH</v>
      </c>
      <c r="AK898" s="133"/>
      <c r="AL898" s="134" t="str">
        <f t="shared" si="114"/>
        <v>XH</v>
      </c>
      <c r="AM898" s="119">
        <v>848</v>
      </c>
      <c r="AN898" s="135">
        <f t="shared" si="115"/>
        <v>0</v>
      </c>
      <c r="AO898" s="135" t="str">
        <f t="shared" si="116"/>
        <v>104</v>
      </c>
      <c r="AP898" s="135" t="str">
        <f t="shared" si="117"/>
        <v>10</v>
      </c>
      <c r="AQ898" s="135" t="str">
        <f t="shared" si="118"/>
        <v>0</v>
      </c>
      <c r="AR898" s="136"/>
      <c r="AS898" s="137">
        <v>3</v>
      </c>
      <c r="AT898" s="137"/>
      <c r="AU898" s="161"/>
    </row>
    <row r="899" spans="1:76" ht="24.95" customHeight="1" x14ac:dyDescent="0.25">
      <c r="A899" s="43">
        <v>36</v>
      </c>
      <c r="B899" s="44">
        <v>7</v>
      </c>
      <c r="C899" s="50" t="s">
        <v>1920</v>
      </c>
      <c r="D899" s="119">
        <f>IF(AND(AS899=AS898,AL899=AL898),IF(AL899="TN",IF(AS898=3,IF(D898&lt;'Phan phong'!$I$9,D898+1,1),IF(D898&lt;'Phan phong'!$I$10,D898+1,1)),IF(AS898=3,IF(D898&lt;'Phan phong'!$P$9,D898+1,1),IF(D898&lt;'Phan phong'!$P$10,D898+1,1))),1)</f>
        <v>15</v>
      </c>
      <c r="E899" s="120">
        <v>290897</v>
      </c>
      <c r="F899" s="121" t="s">
        <v>2089</v>
      </c>
      <c r="G899" s="122" t="s">
        <v>1308</v>
      </c>
      <c r="H899" s="123">
        <v>37015</v>
      </c>
      <c r="I899" s="124"/>
      <c r="J899" s="124"/>
      <c r="K899" s="124"/>
      <c r="L899" s="124"/>
      <c r="M899" s="124"/>
      <c r="N899" s="124"/>
      <c r="O899" s="124"/>
      <c r="P899" s="124"/>
      <c r="Q899" s="125"/>
      <c r="R899" s="126"/>
      <c r="S899" s="124"/>
      <c r="T899" s="124"/>
      <c r="U899" s="124"/>
      <c r="V899" s="124"/>
      <c r="W899" s="124"/>
      <c r="X899" s="124"/>
      <c r="Y899" s="124"/>
      <c r="Z899" s="124"/>
      <c r="AA899" s="125"/>
      <c r="AB899" s="126"/>
      <c r="AC899" s="127">
        <f>SUM(I899,K899,M899,O899)</f>
        <v>0</v>
      </c>
      <c r="AD899" s="128" t="s">
        <v>164</v>
      </c>
      <c r="AE899" s="128" t="s">
        <v>272</v>
      </c>
      <c r="AF899" s="129"/>
      <c r="AG899" s="129"/>
      <c r="AH899" s="130"/>
      <c r="AI899" s="131">
        <f t="shared" si="119"/>
        <v>31</v>
      </c>
      <c r="AJ899" s="132" t="str">
        <f t="shared" si="122"/>
        <v>XH</v>
      </c>
      <c r="AK899" s="133"/>
      <c r="AL899" s="134" t="str">
        <f t="shared" ref="AL899:AL962" si="124">IF(AK899&lt;&gt;"",AK899,AJ899)</f>
        <v>XH</v>
      </c>
      <c r="AM899" s="119">
        <v>1078</v>
      </c>
      <c r="AN899" s="135">
        <f t="shared" ref="AN899:AN962" si="125">IF(LEFT(AE899,2)="11",1,IF(LEFT(AE899,2)="12",2,0))</f>
        <v>0</v>
      </c>
      <c r="AO899" s="135" t="str">
        <f t="shared" ref="AO899:AO962" si="126">LEFT(AD899,2)&amp;RIGHT(AD899,1)</f>
        <v>109</v>
      </c>
      <c r="AP899" s="135" t="str">
        <f t="shared" ref="AP899:AP962" si="127">LEFT(AD899,2)</f>
        <v>10</v>
      </c>
      <c r="AQ899" s="135" t="str">
        <f t="shared" ref="AQ899:AQ962" si="128">RIGHT(AP899,1)</f>
        <v>0</v>
      </c>
      <c r="AR899" s="136"/>
      <c r="AS899" s="137">
        <v>3</v>
      </c>
      <c r="AT899" s="137"/>
      <c r="AU899" s="161"/>
    </row>
    <row r="900" spans="1:76" ht="24.95" customHeight="1" x14ac:dyDescent="0.25">
      <c r="A900" s="43">
        <v>23</v>
      </c>
      <c r="B900" s="44">
        <v>42</v>
      </c>
      <c r="C900" s="50" t="s">
        <v>1848</v>
      </c>
      <c r="D900" s="119">
        <f>IF(AND(AS900=AS899,AL900=AL899),IF(AL900="TN",IF(AS899=3,IF(D899&lt;'Phan phong'!$I$9,D899+1,1),IF(D899&lt;'Phan phong'!$I$10,D899+1,1)),IF(AS899=3,IF(D899&lt;'Phan phong'!$P$9,D899+1,1),IF(D899&lt;'Phan phong'!$P$10,D899+1,1))),1)</f>
        <v>16</v>
      </c>
      <c r="E900" s="138">
        <v>290898</v>
      </c>
      <c r="F900" s="121" t="s">
        <v>2065</v>
      </c>
      <c r="G900" s="122" t="s">
        <v>1308</v>
      </c>
      <c r="H900" s="123">
        <v>36960</v>
      </c>
      <c r="I900" s="124"/>
      <c r="J900" s="124"/>
      <c r="K900" s="124"/>
      <c r="L900" s="124"/>
      <c r="M900" s="124"/>
      <c r="N900" s="124"/>
      <c r="O900" s="124"/>
      <c r="P900" s="124"/>
      <c r="Q900" s="125"/>
      <c r="R900" s="126"/>
      <c r="S900" s="124"/>
      <c r="T900" s="124"/>
      <c r="U900" s="124"/>
      <c r="V900" s="124"/>
      <c r="W900" s="124"/>
      <c r="X900" s="124"/>
      <c r="Y900" s="124"/>
      <c r="Z900" s="124"/>
      <c r="AA900" s="125"/>
      <c r="AB900" s="126"/>
      <c r="AC900" s="127">
        <f>SUM(I900,K900,M900,O900)</f>
        <v>0</v>
      </c>
      <c r="AD900" s="128" t="s">
        <v>8</v>
      </c>
      <c r="AE900" s="128" t="s">
        <v>272</v>
      </c>
      <c r="AF900" s="129"/>
      <c r="AG900" s="129"/>
      <c r="AH900" s="130" t="s">
        <v>1514</v>
      </c>
      <c r="AI900" s="131">
        <f t="shared" ref="AI900:AI963" si="129">IF($D900=1,AI899+1,AI899)</f>
        <v>31</v>
      </c>
      <c r="AJ900" s="132" t="str">
        <f t="shared" si="122"/>
        <v>XH</v>
      </c>
      <c r="AK900" s="133"/>
      <c r="AL900" s="134" t="str">
        <f t="shared" si="124"/>
        <v>XH</v>
      </c>
      <c r="AM900" s="119">
        <v>1002</v>
      </c>
      <c r="AN900" s="135">
        <f t="shared" si="125"/>
        <v>0</v>
      </c>
      <c r="AO900" s="135" t="str">
        <f t="shared" si="126"/>
        <v>107</v>
      </c>
      <c r="AP900" s="135" t="str">
        <f t="shared" si="127"/>
        <v>10</v>
      </c>
      <c r="AQ900" s="135" t="str">
        <f t="shared" si="128"/>
        <v>0</v>
      </c>
      <c r="AR900" s="136"/>
      <c r="AS900" s="137">
        <v>3</v>
      </c>
      <c r="AT900" s="161"/>
      <c r="AU900" s="161"/>
    </row>
    <row r="901" spans="1:76" ht="24.95" customHeight="1" x14ac:dyDescent="0.25">
      <c r="A901" s="43">
        <v>2</v>
      </c>
      <c r="B901" s="44">
        <v>25</v>
      </c>
      <c r="C901" s="50" t="s">
        <v>1729</v>
      </c>
      <c r="D901" s="119">
        <f>IF(AND(AS901=AS900,AL901=AL900),IF(AL901="TN",IF(AS900=3,IF(D900&lt;'Phan phong'!$I$9,D900+1,1),IF(D900&lt;'Phan phong'!$I$10,D900+1,1)),IF(AS900=3,IF(D900&lt;'Phan phong'!$P$9,D900+1,1),IF(D900&lt;'Phan phong'!$P$10,D900+1,1))),1)</f>
        <v>17</v>
      </c>
      <c r="E901" s="120">
        <v>290899</v>
      </c>
      <c r="F901" s="121" t="s">
        <v>2023</v>
      </c>
      <c r="G901" s="122" t="s">
        <v>1308</v>
      </c>
      <c r="H901" s="123">
        <v>37163</v>
      </c>
      <c r="I901" s="124"/>
      <c r="J901" s="124"/>
      <c r="K901" s="124"/>
      <c r="L901" s="124"/>
      <c r="M901" s="124"/>
      <c r="N901" s="124"/>
      <c r="O901" s="124"/>
      <c r="P901" s="124"/>
      <c r="Q901" s="125"/>
      <c r="R901" s="126"/>
      <c r="S901" s="124"/>
      <c r="T901" s="124"/>
      <c r="U901" s="124"/>
      <c r="V901" s="124"/>
      <c r="W901" s="124"/>
      <c r="X901" s="124"/>
      <c r="Y901" s="124"/>
      <c r="Z901" s="124"/>
      <c r="AA901" s="125"/>
      <c r="AB901" s="126"/>
      <c r="AC901" s="127">
        <f>SUM(I901,K901,M901,O901,Q901)</f>
        <v>0</v>
      </c>
      <c r="AD901" s="128" t="s">
        <v>6</v>
      </c>
      <c r="AE901" s="128" t="s">
        <v>272</v>
      </c>
      <c r="AF901" s="177"/>
      <c r="AG901" s="177"/>
      <c r="AH901" s="165"/>
      <c r="AI901" s="131">
        <f t="shared" si="129"/>
        <v>31</v>
      </c>
      <c r="AJ901" s="132" t="str">
        <f t="shared" si="122"/>
        <v>XH</v>
      </c>
      <c r="AK901" s="133"/>
      <c r="AL901" s="134" t="str">
        <f t="shared" si="124"/>
        <v>XH</v>
      </c>
      <c r="AM901" s="119">
        <v>879</v>
      </c>
      <c r="AN901" s="135">
        <f t="shared" si="125"/>
        <v>0</v>
      </c>
      <c r="AO901" s="135" t="str">
        <f t="shared" si="126"/>
        <v>104</v>
      </c>
      <c r="AP901" s="135" t="str">
        <f t="shared" si="127"/>
        <v>10</v>
      </c>
      <c r="AQ901" s="135" t="str">
        <f t="shared" si="128"/>
        <v>0</v>
      </c>
      <c r="AR901" s="136"/>
      <c r="AS901" s="137">
        <v>3</v>
      </c>
      <c r="AT901" s="137"/>
      <c r="AU901" s="161"/>
    </row>
    <row r="902" spans="1:76" ht="24.95" customHeight="1" x14ac:dyDescent="0.25">
      <c r="A902" s="44">
        <v>14</v>
      </c>
      <c r="B902" s="44">
        <v>9</v>
      </c>
      <c r="C902" s="50" t="s">
        <v>1804</v>
      </c>
      <c r="D902" s="119">
        <f>IF(AND(AS902=AS901,AL902=AL901),IF(AL902="TN",IF(AS901=3,IF(D901&lt;'Phan phong'!$I$9,D901+1,1),IF(D901&lt;'Phan phong'!$I$10,D901+1,1)),IF(AS901=3,IF(D901&lt;'Phan phong'!$P$9,D901+1,1),IF(D901&lt;'Phan phong'!$P$10,D901+1,1))),1)</f>
        <v>18</v>
      </c>
      <c r="E902" s="138">
        <v>290900</v>
      </c>
      <c r="F902" s="121" t="s">
        <v>2044</v>
      </c>
      <c r="G902" s="122" t="s">
        <v>1302</v>
      </c>
      <c r="H902" s="123">
        <v>36754</v>
      </c>
      <c r="I902" s="124"/>
      <c r="J902" s="124"/>
      <c r="K902" s="124"/>
      <c r="L902" s="124"/>
      <c r="M902" s="124"/>
      <c r="N902" s="124"/>
      <c r="O902" s="124"/>
      <c r="P902" s="124"/>
      <c r="Q902" s="125"/>
      <c r="R902" s="126"/>
      <c r="S902" s="124"/>
      <c r="T902" s="124"/>
      <c r="U902" s="124"/>
      <c r="V902" s="124"/>
      <c r="W902" s="124"/>
      <c r="X902" s="124"/>
      <c r="Y902" s="124"/>
      <c r="Z902" s="124"/>
      <c r="AA902" s="125"/>
      <c r="AB902" s="126"/>
      <c r="AC902" s="127">
        <f>SUM(I902,K902,M902,O902)</f>
        <v>0</v>
      </c>
      <c r="AD902" s="128" t="s">
        <v>7</v>
      </c>
      <c r="AE902" s="128" t="s">
        <v>272</v>
      </c>
      <c r="AF902" s="129"/>
      <c r="AG902" s="129"/>
      <c r="AH902" s="130" t="s">
        <v>1515</v>
      </c>
      <c r="AI902" s="131">
        <f t="shared" si="129"/>
        <v>31</v>
      </c>
      <c r="AJ902" s="132" t="str">
        <f t="shared" si="122"/>
        <v>XH</v>
      </c>
      <c r="AK902" s="133"/>
      <c r="AL902" s="134" t="str">
        <f t="shared" si="124"/>
        <v>XH</v>
      </c>
      <c r="AM902" s="119">
        <v>955</v>
      </c>
      <c r="AN902" s="135">
        <f t="shared" si="125"/>
        <v>0</v>
      </c>
      <c r="AO902" s="135" t="str">
        <f t="shared" si="126"/>
        <v>106</v>
      </c>
      <c r="AP902" s="135" t="str">
        <f t="shared" si="127"/>
        <v>10</v>
      </c>
      <c r="AQ902" s="135" t="str">
        <f t="shared" si="128"/>
        <v>0</v>
      </c>
      <c r="AR902" s="136"/>
      <c r="AS902" s="137">
        <v>3</v>
      </c>
      <c r="AT902" s="137"/>
      <c r="AU902" s="161"/>
    </row>
    <row r="903" spans="1:76" ht="24.95" customHeight="1" x14ac:dyDescent="0.25">
      <c r="A903" s="43">
        <v>30</v>
      </c>
      <c r="B903" s="44">
        <v>40</v>
      </c>
      <c r="C903" s="50" t="s">
        <v>1857</v>
      </c>
      <c r="D903" s="119">
        <f>IF(AND(AS903=AS902,AL903=AL902),IF(AL903="TN",IF(AS902=3,IF(D902&lt;'Phan phong'!$I$9,D902+1,1),IF(D902&lt;'Phan phong'!$I$10,D902+1,1)),IF(AS902=3,IF(D902&lt;'Phan phong'!$P$9,D902+1,1),IF(D902&lt;'Phan phong'!$P$10,D902+1,1))),1)</f>
        <v>19</v>
      </c>
      <c r="E903" s="120">
        <v>290901</v>
      </c>
      <c r="F903" s="121" t="s">
        <v>332</v>
      </c>
      <c r="G903" s="122" t="s">
        <v>1349</v>
      </c>
      <c r="H903" s="123">
        <v>36998</v>
      </c>
      <c r="I903" s="124"/>
      <c r="J903" s="124"/>
      <c r="K903" s="124"/>
      <c r="L903" s="124"/>
      <c r="M903" s="124"/>
      <c r="N903" s="124"/>
      <c r="O903" s="124"/>
      <c r="P903" s="124"/>
      <c r="Q903" s="125"/>
      <c r="R903" s="126"/>
      <c r="S903" s="124"/>
      <c r="T903" s="124"/>
      <c r="U903" s="124"/>
      <c r="V903" s="124"/>
      <c r="W903" s="124"/>
      <c r="X903" s="124"/>
      <c r="Y903" s="124"/>
      <c r="Z903" s="124"/>
      <c r="AA903" s="125"/>
      <c r="AB903" s="126"/>
      <c r="AC903" s="127">
        <f>SUM(I903,K903,M903,O903)</f>
        <v>0</v>
      </c>
      <c r="AD903" s="128" t="s">
        <v>8</v>
      </c>
      <c r="AE903" s="128" t="s">
        <v>272</v>
      </c>
      <c r="AF903" s="129"/>
      <c r="AG903" s="129"/>
      <c r="AH903" s="130"/>
      <c r="AI903" s="131">
        <f t="shared" si="129"/>
        <v>31</v>
      </c>
      <c r="AJ903" s="132" t="str">
        <f t="shared" si="122"/>
        <v>XH</v>
      </c>
      <c r="AK903" s="133"/>
      <c r="AL903" s="134" t="str">
        <f t="shared" si="124"/>
        <v>XH</v>
      </c>
      <c r="AM903" s="119">
        <v>1011</v>
      </c>
      <c r="AN903" s="135">
        <f t="shared" si="125"/>
        <v>0</v>
      </c>
      <c r="AO903" s="135" t="str">
        <f t="shared" si="126"/>
        <v>107</v>
      </c>
      <c r="AP903" s="135" t="str">
        <f t="shared" si="127"/>
        <v>10</v>
      </c>
      <c r="AQ903" s="135" t="str">
        <f t="shared" si="128"/>
        <v>0</v>
      </c>
      <c r="AR903" s="136"/>
      <c r="AS903" s="137">
        <v>3</v>
      </c>
      <c r="AT903" s="161"/>
      <c r="AU903" s="161"/>
    </row>
    <row r="904" spans="1:76" ht="24.95" customHeight="1" x14ac:dyDescent="0.25">
      <c r="A904" s="43">
        <v>43</v>
      </c>
      <c r="B904" s="43">
        <v>43</v>
      </c>
      <c r="C904" s="15" t="s">
        <v>1174</v>
      </c>
      <c r="D904" s="119">
        <f>IF(AND(AS904=AS903,AL904=AL903),IF(AL904="TN",IF(AS903=3,IF(D903&lt;'Phan phong'!$I$9,D903+1,1),IF(D903&lt;'Phan phong'!$I$10,D903+1,1)),IF(AS903=3,IF(D903&lt;'Phan phong'!$P$9,D903+1,1),IF(D903&lt;'Phan phong'!$P$10,D903+1,1))),1)</f>
        <v>20</v>
      </c>
      <c r="E904" s="138">
        <v>290902</v>
      </c>
      <c r="F904" s="121" t="s">
        <v>401</v>
      </c>
      <c r="G904" s="150" t="s">
        <v>341</v>
      </c>
      <c r="H904" s="163" t="s">
        <v>789</v>
      </c>
      <c r="I904" s="142"/>
      <c r="J904" s="142"/>
      <c r="K904" s="124"/>
      <c r="L904" s="124"/>
      <c r="M904" s="124"/>
      <c r="N904" s="124"/>
      <c r="O904" s="124"/>
      <c r="P904" s="124"/>
      <c r="Q904" s="142"/>
      <c r="R904" s="126"/>
      <c r="S904" s="142"/>
      <c r="T904" s="142"/>
      <c r="U904" s="124"/>
      <c r="V904" s="124"/>
      <c r="W904" s="124"/>
      <c r="X904" s="124"/>
      <c r="Y904" s="124"/>
      <c r="Z904" s="124"/>
      <c r="AA904" s="142"/>
      <c r="AB904" s="126"/>
      <c r="AC904" s="127">
        <f>SUM(I904,K904,M904,O904)</f>
        <v>0</v>
      </c>
      <c r="AD904" s="143" t="s">
        <v>17</v>
      </c>
      <c r="AE904" s="143" t="s">
        <v>273</v>
      </c>
      <c r="AF904" s="129"/>
      <c r="AG904" s="129"/>
      <c r="AH904" s="171"/>
      <c r="AI904" s="131">
        <f t="shared" si="129"/>
        <v>31</v>
      </c>
      <c r="AJ904" s="132" t="str">
        <f t="shared" si="122"/>
        <v>XH</v>
      </c>
      <c r="AK904" s="133"/>
      <c r="AL904" s="134" t="str">
        <f t="shared" si="124"/>
        <v>XH</v>
      </c>
      <c r="AM904" s="119">
        <v>339</v>
      </c>
      <c r="AN904" s="135">
        <f t="shared" si="125"/>
        <v>1</v>
      </c>
      <c r="AO904" s="135" t="str">
        <f t="shared" si="126"/>
        <v>118</v>
      </c>
      <c r="AP904" s="135" t="str">
        <f t="shared" si="127"/>
        <v>11</v>
      </c>
      <c r="AQ904" s="135" t="str">
        <f t="shared" si="128"/>
        <v>1</v>
      </c>
      <c r="AR904" s="136"/>
      <c r="AS904" s="137">
        <v>3</v>
      </c>
      <c r="AT904" s="161"/>
      <c r="AU904" s="145"/>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row>
    <row r="905" spans="1:76" ht="24.95" customHeight="1" x14ac:dyDescent="0.25">
      <c r="A905" s="43">
        <v>18</v>
      </c>
      <c r="B905" s="44">
        <v>12</v>
      </c>
      <c r="C905" s="50" t="s">
        <v>1694</v>
      </c>
      <c r="D905" s="119">
        <f>IF(AND(AS905=AS904,AL905=AL904),IF(AL905="TN",IF(AS904=3,IF(D904&lt;'Phan phong'!$I$9,D904+1,1),IF(D904&lt;'Phan phong'!$I$10,D904+1,1)),IF(AS904=3,IF(D904&lt;'Phan phong'!$P$9,D904+1,1),IF(D904&lt;'Phan phong'!$P$10,D904+1,1))),1)</f>
        <v>21</v>
      </c>
      <c r="E905" s="120">
        <v>290903</v>
      </c>
      <c r="F905" s="121" t="s">
        <v>598</v>
      </c>
      <c r="G905" s="122" t="s">
        <v>341</v>
      </c>
      <c r="H905" s="174">
        <v>37067</v>
      </c>
      <c r="I905" s="175"/>
      <c r="J905" s="175"/>
      <c r="K905" s="175"/>
      <c r="L905" s="175"/>
      <c r="M905" s="175"/>
      <c r="N905" s="175"/>
      <c r="O905" s="175"/>
      <c r="P905" s="175"/>
      <c r="Q905" s="176"/>
      <c r="R905" s="126"/>
      <c r="S905" s="175"/>
      <c r="T905" s="175"/>
      <c r="U905" s="175"/>
      <c r="V905" s="175"/>
      <c r="W905" s="175"/>
      <c r="X905" s="175"/>
      <c r="Y905" s="175"/>
      <c r="Z905" s="175"/>
      <c r="AA905" s="176"/>
      <c r="AB905" s="126"/>
      <c r="AC905" s="127">
        <f>SUM(I905,K905,M905,O905,Q905)</f>
        <v>0</v>
      </c>
      <c r="AD905" s="128" t="s">
        <v>4</v>
      </c>
      <c r="AE905" s="128" t="s">
        <v>163</v>
      </c>
      <c r="AF905" s="177"/>
      <c r="AG905" s="177"/>
      <c r="AH905" s="165"/>
      <c r="AI905" s="131">
        <f t="shared" si="129"/>
        <v>31</v>
      </c>
      <c r="AJ905" s="132" t="s">
        <v>272</v>
      </c>
      <c r="AK905" s="133"/>
      <c r="AL905" s="134" t="str">
        <f t="shared" si="124"/>
        <v>XH</v>
      </c>
      <c r="AM905" s="119">
        <v>844</v>
      </c>
      <c r="AN905" s="135">
        <f t="shared" si="125"/>
        <v>0</v>
      </c>
      <c r="AO905" s="135" t="str">
        <f t="shared" si="126"/>
        <v>103</v>
      </c>
      <c r="AP905" s="135" t="str">
        <f t="shared" si="127"/>
        <v>10</v>
      </c>
      <c r="AQ905" s="135" t="str">
        <f t="shared" si="128"/>
        <v>0</v>
      </c>
      <c r="AR905" s="136"/>
      <c r="AS905" s="137">
        <v>3</v>
      </c>
      <c r="AT905" s="137"/>
      <c r="AU905" s="161"/>
    </row>
    <row r="906" spans="1:76" ht="24.95" customHeight="1" x14ac:dyDescent="0.25">
      <c r="A906" s="43">
        <v>2</v>
      </c>
      <c r="B906" s="43">
        <v>2</v>
      </c>
      <c r="C906" s="15" t="s">
        <v>1170</v>
      </c>
      <c r="D906" s="119">
        <f>IF(AND(AS906=AS905,AL906=AL905),IF(AL906="TN",IF(AS905=3,IF(D905&lt;'Phan phong'!$I$9,D905+1,1),IF(D905&lt;'Phan phong'!$I$10,D905+1,1)),IF(AS905=3,IF(D905&lt;'Phan phong'!$P$9,D905+1,1),IF(D905&lt;'Phan phong'!$P$10,D905+1,1))),1)</f>
        <v>22</v>
      </c>
      <c r="E906" s="138">
        <v>290904</v>
      </c>
      <c r="F906" s="121" t="s">
        <v>598</v>
      </c>
      <c r="G906" s="150" t="s">
        <v>341</v>
      </c>
      <c r="H906" s="163" t="s">
        <v>755</v>
      </c>
      <c r="I906" s="142"/>
      <c r="J906" s="142"/>
      <c r="K906" s="124"/>
      <c r="L906" s="124"/>
      <c r="M906" s="124"/>
      <c r="N906" s="124"/>
      <c r="O906" s="124"/>
      <c r="P906" s="124"/>
      <c r="Q906" s="142"/>
      <c r="R906" s="152"/>
      <c r="S906" s="142"/>
      <c r="T906" s="142"/>
      <c r="U906" s="124"/>
      <c r="V906" s="124"/>
      <c r="W906" s="124"/>
      <c r="X906" s="124"/>
      <c r="Y906" s="124"/>
      <c r="Z906" s="124"/>
      <c r="AA906" s="142"/>
      <c r="AB906" s="152"/>
      <c r="AC906" s="127">
        <f>SUM(I906,K906,M906,O906,Q906)</f>
        <v>0</v>
      </c>
      <c r="AD906" s="143" t="s">
        <v>1281</v>
      </c>
      <c r="AE906" s="143" t="s">
        <v>167</v>
      </c>
      <c r="AF906" s="129"/>
      <c r="AG906" s="129"/>
      <c r="AH906" s="144"/>
      <c r="AI906" s="131">
        <f t="shared" si="129"/>
        <v>31</v>
      </c>
      <c r="AJ906" s="132" t="str">
        <f t="shared" ref="AJ906:AJ969" si="130">LEFT(RIGHT(AE906,3),2)</f>
        <v>XH</v>
      </c>
      <c r="AK906" s="133"/>
      <c r="AL906" s="134" t="str">
        <f t="shared" si="124"/>
        <v>XH</v>
      </c>
      <c r="AM906" s="119">
        <v>383</v>
      </c>
      <c r="AN906" s="135">
        <f t="shared" si="125"/>
        <v>1</v>
      </c>
      <c r="AO906" s="135" t="str">
        <f t="shared" si="126"/>
        <v>119</v>
      </c>
      <c r="AP906" s="135" t="str">
        <f t="shared" si="127"/>
        <v>11</v>
      </c>
      <c r="AQ906" s="135" t="str">
        <f t="shared" si="128"/>
        <v>1</v>
      </c>
      <c r="AR906" s="136"/>
      <c r="AS906" s="137">
        <v>3</v>
      </c>
      <c r="AT906" s="161"/>
      <c r="AU906" s="137"/>
      <c r="AV906" s="6"/>
      <c r="AW906" s="6"/>
      <c r="AX906" s="6"/>
      <c r="AY906" s="6"/>
      <c r="AZ906" s="6"/>
      <c r="BA906" s="6"/>
      <c r="BB906" s="6"/>
      <c r="BC906" s="6"/>
      <c r="BD906" s="6"/>
      <c r="BE906" s="6"/>
      <c r="BF906" s="6"/>
      <c r="BG906" s="6"/>
      <c r="BH906" s="6"/>
      <c r="BI906" s="6"/>
      <c r="BJ906" s="6"/>
      <c r="BK906" s="6"/>
      <c r="BL906" s="6"/>
      <c r="BM906" s="6"/>
      <c r="BN906" s="6"/>
      <c r="BO906" s="6"/>
      <c r="BP906" s="6"/>
      <c r="BQ906" s="6"/>
      <c r="BR906" s="6"/>
      <c r="BS906" s="6"/>
      <c r="BT906" s="6"/>
      <c r="BU906" s="6"/>
      <c r="BV906" s="6"/>
      <c r="BW906" s="6"/>
      <c r="BX906" s="6"/>
    </row>
    <row r="907" spans="1:76" ht="24.95" customHeight="1" x14ac:dyDescent="0.25">
      <c r="A907" s="43">
        <v>29</v>
      </c>
      <c r="B907" s="44">
        <v>18</v>
      </c>
      <c r="C907" s="50" t="s">
        <v>1665</v>
      </c>
      <c r="D907" s="119">
        <f>IF(AND(AS907=AS906,AL907=AL906),IF(AL907="TN",IF(AS906=3,IF(D906&lt;'Phan phong'!$I$9,D906+1,1),IF(D906&lt;'Phan phong'!$I$10,D906+1,1)),IF(AS906=3,IF(D906&lt;'Phan phong'!$P$9,D906+1,1),IF(D906&lt;'Phan phong'!$P$10,D906+1,1))),1)</f>
        <v>23</v>
      </c>
      <c r="E907" s="120">
        <v>290905</v>
      </c>
      <c r="F907" s="121" t="s">
        <v>1999</v>
      </c>
      <c r="G907" s="122" t="s">
        <v>341</v>
      </c>
      <c r="H907" s="174">
        <v>36904</v>
      </c>
      <c r="I907" s="175"/>
      <c r="J907" s="175"/>
      <c r="K907" s="175"/>
      <c r="L907" s="175"/>
      <c r="M907" s="175"/>
      <c r="N907" s="175"/>
      <c r="O907" s="175"/>
      <c r="P907" s="175"/>
      <c r="Q907" s="176"/>
      <c r="R907" s="126"/>
      <c r="S907" s="175"/>
      <c r="T907" s="175"/>
      <c r="U907" s="175"/>
      <c r="V907" s="175"/>
      <c r="W907" s="175"/>
      <c r="X907" s="175"/>
      <c r="Y907" s="175"/>
      <c r="Z907" s="175"/>
      <c r="AA907" s="176"/>
      <c r="AB907" s="126"/>
      <c r="AC907" s="127">
        <f>SUM(I907,K907,M907,O907,Q907)</f>
        <v>0</v>
      </c>
      <c r="AD907" s="128" t="s">
        <v>4</v>
      </c>
      <c r="AE907" s="128" t="s">
        <v>272</v>
      </c>
      <c r="AF907" s="177"/>
      <c r="AG907" s="177"/>
      <c r="AH907" s="171"/>
      <c r="AI907" s="131">
        <f t="shared" si="129"/>
        <v>31</v>
      </c>
      <c r="AJ907" s="132" t="str">
        <f t="shared" si="130"/>
        <v>XH</v>
      </c>
      <c r="AK907" s="133"/>
      <c r="AL907" s="134" t="str">
        <f t="shared" si="124"/>
        <v>XH</v>
      </c>
      <c r="AM907" s="119">
        <v>815</v>
      </c>
      <c r="AN907" s="135">
        <f t="shared" si="125"/>
        <v>0</v>
      </c>
      <c r="AO907" s="135" t="str">
        <f t="shared" si="126"/>
        <v>103</v>
      </c>
      <c r="AP907" s="135" t="str">
        <f t="shared" si="127"/>
        <v>10</v>
      </c>
      <c r="AQ907" s="135" t="str">
        <f t="shared" si="128"/>
        <v>0</v>
      </c>
      <c r="AR907" s="180"/>
      <c r="AS907" s="137">
        <v>3</v>
      </c>
      <c r="AT907" s="161"/>
      <c r="AU907" s="161"/>
    </row>
    <row r="908" spans="1:76" ht="24.95" customHeight="1" x14ac:dyDescent="0.25">
      <c r="A908" s="43">
        <v>2</v>
      </c>
      <c r="B908" s="44">
        <v>1</v>
      </c>
      <c r="C908" s="20" t="s">
        <v>1300</v>
      </c>
      <c r="D908" s="119">
        <f>IF(AND(AS908=AS907,AL908=AL907),IF(AL908="TN",IF(AS907=3,IF(D907&lt;'Phan phong'!$I$9,D907+1,1),IF(D907&lt;'Phan phong'!$I$10,D907+1,1)),IF(AS907=3,IF(D907&lt;'Phan phong'!$P$9,D907+1,1),IF(D907&lt;'Phan phong'!$P$10,D907+1,1))),1)</f>
        <v>1</v>
      </c>
      <c r="E908" s="138">
        <v>290906</v>
      </c>
      <c r="F908" s="139" t="s">
        <v>1410</v>
      </c>
      <c r="G908" s="140" t="s">
        <v>23</v>
      </c>
      <c r="H908" s="141" t="s">
        <v>38</v>
      </c>
      <c r="I908" s="142"/>
      <c r="J908" s="142"/>
      <c r="K908" s="124"/>
      <c r="L908" s="124"/>
      <c r="M908" s="124"/>
      <c r="N908" s="124"/>
      <c r="O908" s="124"/>
      <c r="P908" s="124"/>
      <c r="Q908" s="142"/>
      <c r="R908" s="126"/>
      <c r="S908" s="142"/>
      <c r="T908" s="142"/>
      <c r="U908" s="124"/>
      <c r="V908" s="124"/>
      <c r="W908" s="124"/>
      <c r="X908" s="124"/>
      <c r="Y908" s="124"/>
      <c r="Z908" s="124"/>
      <c r="AA908" s="142"/>
      <c r="AB908" s="126"/>
      <c r="AC908" s="127">
        <f>SUM(I908,K908,M908,O908)</f>
        <v>0</v>
      </c>
      <c r="AD908" s="143" t="s">
        <v>1283</v>
      </c>
      <c r="AE908" s="143" t="s">
        <v>37</v>
      </c>
      <c r="AF908" s="129"/>
      <c r="AG908" s="129"/>
      <c r="AH908" s="171"/>
      <c r="AI908" s="131">
        <f t="shared" si="129"/>
        <v>32</v>
      </c>
      <c r="AJ908" s="132" t="str">
        <f t="shared" si="130"/>
        <v>XH</v>
      </c>
      <c r="AK908" s="133"/>
      <c r="AL908" s="134" t="str">
        <f t="shared" si="124"/>
        <v>XH</v>
      </c>
      <c r="AM908" s="119">
        <v>385</v>
      </c>
      <c r="AN908" s="135">
        <f t="shared" si="125"/>
        <v>2</v>
      </c>
      <c r="AO908" s="135" t="str">
        <f t="shared" si="126"/>
        <v>121</v>
      </c>
      <c r="AP908" s="135" t="str">
        <f t="shared" si="127"/>
        <v>12</v>
      </c>
      <c r="AQ908" s="135" t="str">
        <f t="shared" si="128"/>
        <v>2</v>
      </c>
      <c r="AR908" s="136"/>
      <c r="AS908" s="145">
        <v>2</v>
      </c>
      <c r="AT908" s="145"/>
      <c r="AU908" s="137"/>
      <c r="AV908" s="6"/>
      <c r="AW908" s="6"/>
      <c r="AX908" s="6"/>
      <c r="AY908" s="6"/>
      <c r="AZ908" s="6"/>
      <c r="BA908" s="6"/>
      <c r="BB908" s="6"/>
      <c r="BC908" s="6"/>
      <c r="BD908" s="6"/>
      <c r="BE908" s="6"/>
      <c r="BF908" s="6"/>
      <c r="BG908" s="6"/>
      <c r="BH908" s="6"/>
      <c r="BI908" s="6"/>
      <c r="BJ908" s="6"/>
      <c r="BK908" s="6"/>
      <c r="BL908" s="6"/>
      <c r="BM908" s="6"/>
      <c r="BN908" s="6"/>
      <c r="BO908" s="6"/>
      <c r="BP908" s="6"/>
      <c r="BQ908" s="6"/>
      <c r="BR908" s="6"/>
      <c r="BS908" s="6"/>
      <c r="BT908" s="6"/>
      <c r="BU908" s="6"/>
      <c r="BV908" s="6"/>
      <c r="BW908" s="6"/>
      <c r="BX908" s="6"/>
    </row>
    <row r="909" spans="1:76" ht="24.95" customHeight="1" x14ac:dyDescent="0.25">
      <c r="A909" s="43">
        <v>2</v>
      </c>
      <c r="B909" s="44">
        <v>5</v>
      </c>
      <c r="C909" s="14" t="s">
        <v>1300</v>
      </c>
      <c r="D909" s="119">
        <f>IF(AND(AS909=AS908,AL909=AL908),IF(AL909="TN",IF(AS908=3,IF(D908&lt;'Phan phong'!$I$9,D908+1,1),IF(D908&lt;'Phan phong'!$I$10,D908+1,1)),IF(AS908=3,IF(D908&lt;'Phan phong'!$P$9,D908+1,1),IF(D908&lt;'Phan phong'!$P$10,D908+1,1))),1)</f>
        <v>2</v>
      </c>
      <c r="E909" s="120">
        <v>290907</v>
      </c>
      <c r="F909" s="121" t="s">
        <v>1450</v>
      </c>
      <c r="G909" s="150" t="s">
        <v>23</v>
      </c>
      <c r="H909" s="163" t="s">
        <v>170</v>
      </c>
      <c r="I909" s="124"/>
      <c r="J909" s="124"/>
      <c r="K909" s="124"/>
      <c r="L909" s="124"/>
      <c r="M909" s="124"/>
      <c r="N909" s="124"/>
      <c r="O909" s="124"/>
      <c r="P909" s="124"/>
      <c r="Q909" s="142"/>
      <c r="R909" s="152"/>
      <c r="S909" s="124"/>
      <c r="T909" s="124"/>
      <c r="U909" s="124"/>
      <c r="V909" s="124"/>
      <c r="W909" s="124"/>
      <c r="X909" s="124"/>
      <c r="Y909" s="124"/>
      <c r="Z909" s="124"/>
      <c r="AA909" s="142"/>
      <c r="AB909" s="152"/>
      <c r="AC909" s="127">
        <f>SUM(I909,K909,M909,O909)</f>
        <v>0</v>
      </c>
      <c r="AD909" s="143" t="s">
        <v>1285</v>
      </c>
      <c r="AE909" s="143" t="s">
        <v>1297</v>
      </c>
      <c r="AF909" s="129"/>
      <c r="AG909" s="129"/>
      <c r="AH909" s="130"/>
      <c r="AI909" s="131">
        <f t="shared" si="129"/>
        <v>32</v>
      </c>
      <c r="AJ909" s="132" t="str">
        <f t="shared" si="130"/>
        <v>XH</v>
      </c>
      <c r="AK909" s="133"/>
      <c r="AL909" s="134" t="str">
        <f t="shared" si="124"/>
        <v>XH</v>
      </c>
      <c r="AM909" s="119">
        <v>422</v>
      </c>
      <c r="AN909" s="135">
        <f t="shared" si="125"/>
        <v>2</v>
      </c>
      <c r="AO909" s="135" t="str">
        <f t="shared" si="126"/>
        <v>122</v>
      </c>
      <c r="AP909" s="135" t="str">
        <f t="shared" si="127"/>
        <v>12</v>
      </c>
      <c r="AQ909" s="135" t="str">
        <f t="shared" si="128"/>
        <v>2</v>
      </c>
      <c r="AR909" s="136"/>
      <c r="AS909" s="145">
        <v>2</v>
      </c>
      <c r="AT909" s="161"/>
      <c r="AU909" s="137"/>
      <c r="AV909" s="6"/>
      <c r="AW909" s="6"/>
      <c r="AX909" s="6"/>
      <c r="AY909" s="6"/>
      <c r="AZ909" s="6"/>
      <c r="BA909" s="6"/>
      <c r="BB909" s="6"/>
      <c r="BC909" s="6"/>
      <c r="BD909" s="6"/>
      <c r="BE909" s="6"/>
      <c r="BF909" s="6"/>
      <c r="BG909" s="6"/>
      <c r="BH909" s="6"/>
      <c r="BI909" s="6"/>
      <c r="BJ909" s="6"/>
      <c r="BK909" s="6"/>
      <c r="BL909" s="6"/>
      <c r="BM909" s="6"/>
      <c r="BN909" s="6"/>
      <c r="BO909" s="6"/>
      <c r="BP909" s="6"/>
      <c r="BQ909" s="6"/>
      <c r="BR909" s="6"/>
      <c r="BS909" s="6"/>
      <c r="BT909" s="6"/>
      <c r="BU909" s="6"/>
      <c r="BV909" s="6"/>
      <c r="BW909" s="6"/>
      <c r="BX909" s="6"/>
    </row>
    <row r="910" spans="1:76" ht="24.95" customHeight="1" x14ac:dyDescent="0.2">
      <c r="A910" s="43">
        <v>1</v>
      </c>
      <c r="B910" s="44">
        <v>1</v>
      </c>
      <c r="C910" s="14" t="s">
        <v>1300</v>
      </c>
      <c r="D910" s="119">
        <f>IF(AND(AS910=AS909,AL910=AL909),IF(AL910="TN",IF(AS909=3,IF(D909&lt;'Phan phong'!$I$9,D909+1,1),IF(D909&lt;'Phan phong'!$I$10,D909+1,1)),IF(AS909=3,IF(D909&lt;'Phan phong'!$P$9,D909+1,1),IF(D909&lt;'Phan phong'!$P$10,D909+1,1))),1)</f>
        <v>3</v>
      </c>
      <c r="E910" s="138">
        <v>290908</v>
      </c>
      <c r="F910" s="121" t="s">
        <v>1375</v>
      </c>
      <c r="G910" s="150" t="s">
        <v>23</v>
      </c>
      <c r="H910" s="163" t="s">
        <v>39</v>
      </c>
      <c r="I910" s="142"/>
      <c r="J910" s="142"/>
      <c r="K910" s="124"/>
      <c r="L910" s="124"/>
      <c r="M910" s="124"/>
      <c r="N910" s="124"/>
      <c r="O910" s="124"/>
      <c r="P910" s="124"/>
      <c r="Q910" s="142"/>
      <c r="R910" s="126"/>
      <c r="S910" s="142"/>
      <c r="T910" s="142"/>
      <c r="U910" s="124"/>
      <c r="V910" s="124"/>
      <c r="W910" s="124"/>
      <c r="X910" s="124"/>
      <c r="Y910" s="124"/>
      <c r="Z910" s="124"/>
      <c r="AA910" s="142"/>
      <c r="AB910" s="126"/>
      <c r="AC910" s="127">
        <f>SUM(I910,K910,M910,O910,Q910)</f>
        <v>0</v>
      </c>
      <c r="AD910" s="143" t="s">
        <v>1283</v>
      </c>
      <c r="AE910" s="143" t="s">
        <v>1296</v>
      </c>
      <c r="AF910" s="129"/>
      <c r="AG910" s="129"/>
      <c r="AH910" s="164"/>
      <c r="AI910" s="131">
        <f t="shared" si="129"/>
        <v>32</v>
      </c>
      <c r="AJ910" s="132" t="str">
        <f t="shared" si="130"/>
        <v>XH</v>
      </c>
      <c r="AK910" s="133"/>
      <c r="AL910" s="134" t="str">
        <f t="shared" si="124"/>
        <v>XH</v>
      </c>
      <c r="AM910" s="119">
        <v>384</v>
      </c>
      <c r="AN910" s="135">
        <f t="shared" si="125"/>
        <v>2</v>
      </c>
      <c r="AO910" s="135" t="str">
        <f t="shared" si="126"/>
        <v>121</v>
      </c>
      <c r="AP910" s="135" t="str">
        <f t="shared" si="127"/>
        <v>12</v>
      </c>
      <c r="AQ910" s="135" t="str">
        <f t="shared" si="128"/>
        <v>2</v>
      </c>
      <c r="AR910" s="146"/>
      <c r="AS910" s="145">
        <v>2</v>
      </c>
      <c r="AT910" s="137"/>
      <c r="AU910" s="137"/>
      <c r="AV910" s="6"/>
      <c r="AW910" s="6"/>
      <c r="AX910" s="6"/>
      <c r="AY910" s="6"/>
      <c r="AZ910" s="6"/>
      <c r="BA910" s="6"/>
      <c r="BB910" s="6"/>
      <c r="BC910" s="6"/>
      <c r="BD910" s="6"/>
      <c r="BE910" s="6"/>
      <c r="BF910" s="6"/>
      <c r="BG910" s="6"/>
      <c r="BH910" s="6"/>
      <c r="BI910" s="6"/>
      <c r="BJ910" s="6"/>
      <c r="BK910" s="6"/>
      <c r="BL910" s="6"/>
      <c r="BM910" s="6"/>
      <c r="BN910" s="6"/>
      <c r="BO910" s="6"/>
      <c r="BP910" s="6"/>
      <c r="BQ910" s="6"/>
      <c r="BR910" s="6"/>
      <c r="BS910" s="6"/>
      <c r="BT910" s="6"/>
      <c r="BU910" s="6"/>
      <c r="BV910" s="6"/>
      <c r="BW910" s="6"/>
      <c r="BX910" s="6"/>
    </row>
    <row r="911" spans="1:76" ht="24.95" customHeight="1" x14ac:dyDescent="0.2">
      <c r="A911" s="43">
        <v>3</v>
      </c>
      <c r="B911" s="44">
        <v>8</v>
      </c>
      <c r="C911" s="14" t="s">
        <v>1300</v>
      </c>
      <c r="D911" s="119">
        <f>IF(AND(AS911=AS910,AL911=AL910),IF(AL911="TN",IF(AS910=3,IF(D910&lt;'Phan phong'!$I$9,D910+1,1),IF(D910&lt;'Phan phong'!$I$10,D910+1,1)),IF(AS910=3,IF(D910&lt;'Phan phong'!$P$9,D910+1,1),IF(D910&lt;'Phan phong'!$P$10,D910+1,1))),1)</f>
        <v>4</v>
      </c>
      <c r="E911" s="120">
        <v>290909</v>
      </c>
      <c r="F911" s="121" t="s">
        <v>589</v>
      </c>
      <c r="G911" s="150" t="s">
        <v>23</v>
      </c>
      <c r="H911" s="163" t="s">
        <v>171</v>
      </c>
      <c r="I911" s="142"/>
      <c r="J911" s="142"/>
      <c r="K911" s="124"/>
      <c r="L911" s="124"/>
      <c r="M911" s="124"/>
      <c r="N911" s="124"/>
      <c r="O911" s="124"/>
      <c r="P911" s="124"/>
      <c r="Q911" s="142"/>
      <c r="R911" s="126"/>
      <c r="S911" s="142"/>
      <c r="T911" s="142"/>
      <c r="U911" s="124"/>
      <c r="V911" s="124"/>
      <c r="W911" s="124"/>
      <c r="X911" s="124"/>
      <c r="Y911" s="124"/>
      <c r="Z911" s="124"/>
      <c r="AA911" s="142"/>
      <c r="AB911" s="126"/>
      <c r="AC911" s="127">
        <f t="shared" ref="AC911:AC974" si="131">SUM(I911,K911,M911,O911)</f>
        <v>0</v>
      </c>
      <c r="AD911" s="143" t="s">
        <v>1287</v>
      </c>
      <c r="AE911" s="143" t="s">
        <v>1294</v>
      </c>
      <c r="AF911" s="129"/>
      <c r="AG911" s="129"/>
      <c r="AH911" s="171"/>
      <c r="AI911" s="131">
        <f t="shared" si="129"/>
        <v>32</v>
      </c>
      <c r="AJ911" s="132" t="str">
        <f t="shared" si="130"/>
        <v>XH</v>
      </c>
      <c r="AK911" s="133"/>
      <c r="AL911" s="134" t="str">
        <f t="shared" si="124"/>
        <v>XH</v>
      </c>
      <c r="AM911" s="119">
        <v>460</v>
      </c>
      <c r="AN911" s="135">
        <f t="shared" si="125"/>
        <v>2</v>
      </c>
      <c r="AO911" s="135" t="str">
        <f t="shared" si="126"/>
        <v>123</v>
      </c>
      <c r="AP911" s="135" t="str">
        <f t="shared" si="127"/>
        <v>12</v>
      </c>
      <c r="AQ911" s="135" t="str">
        <f t="shared" si="128"/>
        <v>2</v>
      </c>
      <c r="AR911" s="146"/>
      <c r="AS911" s="145">
        <v>2</v>
      </c>
      <c r="AT911" s="170"/>
      <c r="AU911" s="137"/>
      <c r="AV911" s="6"/>
      <c r="AW911" s="6"/>
      <c r="AX911" s="6"/>
      <c r="AY911" s="6"/>
      <c r="AZ911" s="6"/>
      <c r="BA911" s="6"/>
      <c r="BB911" s="6"/>
      <c r="BC911" s="6"/>
      <c r="BD911" s="6"/>
      <c r="BE911" s="6"/>
      <c r="BF911" s="6"/>
      <c r="BG911" s="6"/>
      <c r="BH911" s="6"/>
      <c r="BI911" s="6"/>
      <c r="BJ911" s="6"/>
      <c r="BK911" s="6"/>
      <c r="BL911" s="6"/>
      <c r="BM911" s="6"/>
      <c r="BN911" s="6"/>
      <c r="BO911" s="6"/>
      <c r="BP911" s="6"/>
      <c r="BQ911" s="6"/>
      <c r="BR911" s="6"/>
      <c r="BS911" s="6"/>
      <c r="BT911" s="6"/>
      <c r="BU911" s="6"/>
      <c r="BV911" s="6"/>
      <c r="BW911" s="6"/>
      <c r="BX911" s="6"/>
    </row>
    <row r="912" spans="1:76" ht="24.95" customHeight="1" x14ac:dyDescent="0.25">
      <c r="A912" s="43">
        <v>1</v>
      </c>
      <c r="B912" s="44">
        <v>21</v>
      </c>
      <c r="C912" s="14" t="s">
        <v>1300</v>
      </c>
      <c r="D912" s="119">
        <f>IF(AND(AS912=AS911,AL912=AL911),IF(AL912="TN",IF(AS911=3,IF(D911&lt;'Phan phong'!$I$9,D911+1,1),IF(D911&lt;'Phan phong'!$I$10,D911+1,1)),IF(AS911=3,IF(D911&lt;'Phan phong'!$P$9,D911+1,1),IF(D911&lt;'Phan phong'!$P$10,D911+1,1))),1)</f>
        <v>5</v>
      </c>
      <c r="E912" s="138">
        <v>290910</v>
      </c>
      <c r="F912" s="121" t="s">
        <v>594</v>
      </c>
      <c r="G912" s="150" t="s">
        <v>23</v>
      </c>
      <c r="H912" s="163" t="s">
        <v>176</v>
      </c>
      <c r="I912" s="142"/>
      <c r="J912" s="142"/>
      <c r="K912" s="124"/>
      <c r="L912" s="124"/>
      <c r="M912" s="124"/>
      <c r="N912" s="124"/>
      <c r="O912" s="124"/>
      <c r="P912" s="124"/>
      <c r="Q912" s="142"/>
      <c r="R912" s="126"/>
      <c r="S912" s="142"/>
      <c r="T912" s="142"/>
      <c r="U912" s="124"/>
      <c r="V912" s="124"/>
      <c r="W912" s="124"/>
      <c r="X912" s="124"/>
      <c r="Y912" s="124"/>
      <c r="Z912" s="124"/>
      <c r="AA912" s="142"/>
      <c r="AB912" s="126"/>
      <c r="AC912" s="127">
        <f t="shared" si="131"/>
        <v>0</v>
      </c>
      <c r="AD912" s="143" t="s">
        <v>1292</v>
      </c>
      <c r="AE912" s="143" t="s">
        <v>1296</v>
      </c>
      <c r="AF912" s="129"/>
      <c r="AG912" s="129"/>
      <c r="AH912" s="130"/>
      <c r="AI912" s="131">
        <f t="shared" si="129"/>
        <v>32</v>
      </c>
      <c r="AJ912" s="132" t="str">
        <f t="shared" si="130"/>
        <v>XH</v>
      </c>
      <c r="AK912" s="133"/>
      <c r="AL912" s="134" t="str">
        <f t="shared" si="124"/>
        <v>XH</v>
      </c>
      <c r="AM912" s="119">
        <v>566</v>
      </c>
      <c r="AN912" s="135">
        <f t="shared" si="125"/>
        <v>2</v>
      </c>
      <c r="AO912" s="135" t="str">
        <f t="shared" si="126"/>
        <v>126</v>
      </c>
      <c r="AP912" s="135" t="str">
        <f t="shared" si="127"/>
        <v>12</v>
      </c>
      <c r="AQ912" s="135" t="str">
        <f t="shared" si="128"/>
        <v>2</v>
      </c>
      <c r="AR912" s="136"/>
      <c r="AS912" s="145">
        <v>2</v>
      </c>
      <c r="AT912" s="145"/>
      <c r="AU912" s="162"/>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row>
    <row r="913" spans="1:76" ht="24.95" customHeight="1" x14ac:dyDescent="0.2">
      <c r="A913" s="43">
        <v>3</v>
      </c>
      <c r="B913" s="44">
        <v>18</v>
      </c>
      <c r="C913" s="14" t="s">
        <v>1300</v>
      </c>
      <c r="D913" s="119">
        <f>IF(AND(AS913=AS912,AL913=AL912),IF(AL913="TN",IF(AS912=3,IF(D912&lt;'Phan phong'!$I$9,D912+1,1),IF(D912&lt;'Phan phong'!$I$10,D912+1,1)),IF(AS912=3,IF(D912&lt;'Phan phong'!$P$9,D912+1,1),IF(D912&lt;'Phan phong'!$P$10,D912+1,1))),1)</f>
        <v>6</v>
      </c>
      <c r="E913" s="120">
        <v>290911</v>
      </c>
      <c r="F913" s="121" t="s">
        <v>432</v>
      </c>
      <c r="G913" s="150" t="s">
        <v>23</v>
      </c>
      <c r="H913" s="163" t="s">
        <v>174</v>
      </c>
      <c r="I913" s="142"/>
      <c r="J913" s="142"/>
      <c r="K913" s="124"/>
      <c r="L913" s="124"/>
      <c r="M913" s="124"/>
      <c r="N913" s="124"/>
      <c r="O913" s="124"/>
      <c r="P913" s="124"/>
      <c r="Q913" s="142"/>
      <c r="R913" s="126"/>
      <c r="S913" s="142"/>
      <c r="T913" s="142"/>
      <c r="U913" s="124"/>
      <c r="V913" s="124"/>
      <c r="W913" s="124"/>
      <c r="X913" s="124"/>
      <c r="Y913" s="124"/>
      <c r="Z913" s="124"/>
      <c r="AA913" s="142"/>
      <c r="AB913" s="126"/>
      <c r="AC913" s="127">
        <f t="shared" si="131"/>
        <v>0</v>
      </c>
      <c r="AD913" s="143" t="s">
        <v>1290</v>
      </c>
      <c r="AE913" s="143" t="s">
        <v>37</v>
      </c>
      <c r="AF913" s="129"/>
      <c r="AG913" s="129"/>
      <c r="AH913" s="171"/>
      <c r="AI913" s="131">
        <f t="shared" si="129"/>
        <v>32</v>
      </c>
      <c r="AJ913" s="132" t="str">
        <f t="shared" si="130"/>
        <v>XH</v>
      </c>
      <c r="AK913" s="133"/>
      <c r="AL913" s="134" t="str">
        <f t="shared" si="124"/>
        <v>XH</v>
      </c>
      <c r="AM913" s="119">
        <v>529</v>
      </c>
      <c r="AN913" s="135">
        <f t="shared" si="125"/>
        <v>2</v>
      </c>
      <c r="AO913" s="135" t="str">
        <f t="shared" si="126"/>
        <v>125</v>
      </c>
      <c r="AP913" s="135" t="str">
        <f t="shared" si="127"/>
        <v>12</v>
      </c>
      <c r="AQ913" s="135" t="str">
        <f t="shared" si="128"/>
        <v>2</v>
      </c>
      <c r="AR913" s="146"/>
      <c r="AS913" s="145">
        <v>2</v>
      </c>
      <c r="AT913" s="145"/>
      <c r="AU913" s="137"/>
      <c r="AV913" s="6"/>
      <c r="AW913" s="6"/>
      <c r="AX913" s="6"/>
      <c r="AY913" s="6"/>
      <c r="AZ913" s="6"/>
      <c r="BA913" s="6"/>
      <c r="BB913" s="6"/>
      <c r="BC913" s="6"/>
      <c r="BD913" s="6"/>
      <c r="BE913" s="6"/>
      <c r="BF913" s="6"/>
      <c r="BG913" s="6"/>
      <c r="BH913" s="6"/>
      <c r="BI913" s="6"/>
      <c r="BJ913" s="6"/>
      <c r="BK913" s="6"/>
      <c r="BL913" s="6"/>
      <c r="BM913" s="6"/>
      <c r="BN913" s="6"/>
      <c r="BO913" s="6"/>
      <c r="BP913" s="6"/>
      <c r="BQ913" s="6"/>
      <c r="BR913" s="6"/>
      <c r="BS913" s="6"/>
      <c r="BT913" s="6"/>
      <c r="BU913" s="6"/>
      <c r="BV913" s="6"/>
      <c r="BW913" s="6"/>
      <c r="BX913" s="6"/>
    </row>
    <row r="914" spans="1:76" ht="24.95" customHeight="1" x14ac:dyDescent="0.25">
      <c r="A914" s="43">
        <v>2</v>
      </c>
      <c r="B914" s="44">
        <v>11</v>
      </c>
      <c r="C914" s="14" t="s">
        <v>1300</v>
      </c>
      <c r="D914" s="119">
        <f>IF(AND(AS914=AS913,AL914=AL913),IF(AL914="TN",IF(AS913=3,IF(D913&lt;'Phan phong'!$I$9,D913+1,1),IF(D913&lt;'Phan phong'!$I$10,D913+1,1)),IF(AS913=3,IF(D913&lt;'Phan phong'!$P$9,D913+1,1),IF(D913&lt;'Phan phong'!$P$10,D913+1,1))),1)</f>
        <v>7</v>
      </c>
      <c r="E914" s="138">
        <v>290912</v>
      </c>
      <c r="F914" s="121" t="s">
        <v>416</v>
      </c>
      <c r="G914" s="150" t="s">
        <v>23</v>
      </c>
      <c r="H914" s="163" t="s">
        <v>173</v>
      </c>
      <c r="I914" s="142"/>
      <c r="J914" s="142"/>
      <c r="K914" s="124"/>
      <c r="L914" s="124"/>
      <c r="M914" s="124"/>
      <c r="N914" s="124"/>
      <c r="O914" s="124"/>
      <c r="P914" s="124"/>
      <c r="Q914" s="142"/>
      <c r="R914" s="152"/>
      <c r="S914" s="142"/>
      <c r="T914" s="142"/>
      <c r="U914" s="124"/>
      <c r="V914" s="124"/>
      <c r="W914" s="124"/>
      <c r="X914" s="124"/>
      <c r="Y914" s="124"/>
      <c r="Z914" s="124"/>
      <c r="AA914" s="142"/>
      <c r="AB914" s="152"/>
      <c r="AC914" s="127">
        <f t="shared" si="131"/>
        <v>0</v>
      </c>
      <c r="AD914" s="143" t="s">
        <v>1286</v>
      </c>
      <c r="AE914" s="143" t="s">
        <v>1296</v>
      </c>
      <c r="AF914" s="129"/>
      <c r="AG914" s="129"/>
      <c r="AH914" s="129" t="s">
        <v>1502</v>
      </c>
      <c r="AI914" s="131">
        <f t="shared" si="129"/>
        <v>32</v>
      </c>
      <c r="AJ914" s="132" t="str">
        <f t="shared" si="130"/>
        <v>XH</v>
      </c>
      <c r="AK914" s="133"/>
      <c r="AL914" s="134" t="str">
        <f t="shared" si="124"/>
        <v>XH</v>
      </c>
      <c r="AM914" s="119">
        <v>491</v>
      </c>
      <c r="AN914" s="135">
        <f t="shared" si="125"/>
        <v>2</v>
      </c>
      <c r="AO914" s="135" t="str">
        <f t="shared" si="126"/>
        <v>124</v>
      </c>
      <c r="AP914" s="135" t="str">
        <f t="shared" si="127"/>
        <v>12</v>
      </c>
      <c r="AQ914" s="135" t="str">
        <f t="shared" si="128"/>
        <v>2</v>
      </c>
      <c r="AR914" s="136"/>
      <c r="AS914" s="145">
        <v>2</v>
      </c>
      <c r="AT914" s="161"/>
      <c r="AU914" s="137"/>
      <c r="AV914" s="6"/>
      <c r="AW914" s="6"/>
      <c r="AX914" s="6"/>
      <c r="AY914" s="6"/>
      <c r="AZ914" s="6"/>
      <c r="BA914" s="6"/>
      <c r="BB914" s="6"/>
      <c r="BC914" s="6"/>
      <c r="BD914" s="6"/>
      <c r="BE914" s="6"/>
      <c r="BF914" s="6"/>
      <c r="BG914" s="6"/>
      <c r="BH914" s="6"/>
      <c r="BI914" s="6"/>
      <c r="BJ914" s="6"/>
      <c r="BK914" s="6"/>
      <c r="BL914" s="6"/>
      <c r="BM914" s="6"/>
      <c r="BN914" s="6"/>
      <c r="BO914" s="6"/>
      <c r="BP914" s="6"/>
      <c r="BQ914" s="6"/>
      <c r="BR914" s="6"/>
      <c r="BS914" s="6"/>
      <c r="BT914" s="6"/>
      <c r="BU914" s="6"/>
      <c r="BV914" s="6"/>
      <c r="BW914" s="6"/>
      <c r="BX914" s="6"/>
    </row>
    <row r="915" spans="1:76" ht="24.95" customHeight="1" x14ac:dyDescent="0.25">
      <c r="A915" s="43">
        <v>1</v>
      </c>
      <c r="B915" s="44">
        <v>25</v>
      </c>
      <c r="C915" s="14" t="s">
        <v>1300</v>
      </c>
      <c r="D915" s="119">
        <f>IF(AND(AS915=AS914,AL915=AL914),IF(AL915="TN",IF(AS914=3,IF(D914&lt;'Phan phong'!$I$9,D914+1,1),IF(D914&lt;'Phan phong'!$I$10,D914+1,1)),IF(AS914=3,IF(D914&lt;'Phan phong'!$P$9,D914+1,1),IF(D914&lt;'Phan phong'!$P$10,D914+1,1))),1)</f>
        <v>8</v>
      </c>
      <c r="E915" s="120">
        <v>290913</v>
      </c>
      <c r="F915" s="121" t="s">
        <v>416</v>
      </c>
      <c r="G915" s="150" t="s">
        <v>23</v>
      </c>
      <c r="H915" s="188">
        <v>37563</v>
      </c>
      <c r="I915" s="142"/>
      <c r="J915" s="142"/>
      <c r="K915" s="124"/>
      <c r="L915" s="124"/>
      <c r="M915" s="124"/>
      <c r="N915" s="124"/>
      <c r="O915" s="124"/>
      <c r="P915" s="124"/>
      <c r="Q915" s="142"/>
      <c r="R915" s="126"/>
      <c r="S915" s="142"/>
      <c r="T915" s="142"/>
      <c r="U915" s="124"/>
      <c r="V915" s="124"/>
      <c r="W915" s="124"/>
      <c r="X915" s="124"/>
      <c r="Y915" s="124"/>
      <c r="Z915" s="124"/>
      <c r="AA915" s="142"/>
      <c r="AB915" s="126"/>
      <c r="AC915" s="127">
        <f t="shared" si="131"/>
        <v>0</v>
      </c>
      <c r="AD915" s="143" t="s">
        <v>1288</v>
      </c>
      <c r="AE915" s="143" t="s">
        <v>1296</v>
      </c>
      <c r="AF915" s="129"/>
      <c r="AG915" s="129"/>
      <c r="AH915" s="171"/>
      <c r="AI915" s="131">
        <f t="shared" si="129"/>
        <v>32</v>
      </c>
      <c r="AJ915" s="132" t="str">
        <f t="shared" si="130"/>
        <v>XH</v>
      </c>
      <c r="AK915" s="133"/>
      <c r="AL915" s="134" t="str">
        <f t="shared" si="124"/>
        <v>XH</v>
      </c>
      <c r="AM915" s="119">
        <v>603</v>
      </c>
      <c r="AN915" s="135">
        <f t="shared" si="125"/>
        <v>2</v>
      </c>
      <c r="AO915" s="135" t="str">
        <f t="shared" si="126"/>
        <v>127</v>
      </c>
      <c r="AP915" s="135" t="str">
        <f t="shared" si="127"/>
        <v>12</v>
      </c>
      <c r="AQ915" s="135" t="str">
        <f t="shared" si="128"/>
        <v>2</v>
      </c>
      <c r="AR915" s="136"/>
      <c r="AS915" s="145">
        <v>2</v>
      </c>
      <c r="AT915" s="145"/>
      <c r="AU915" s="137"/>
      <c r="AV915" s="6"/>
      <c r="AW915" s="6"/>
      <c r="AX915" s="6"/>
      <c r="AY915" s="6"/>
      <c r="AZ915" s="6"/>
      <c r="BA915" s="6"/>
      <c r="BB915" s="6"/>
      <c r="BC915" s="6"/>
      <c r="BD915" s="6"/>
      <c r="BE915" s="6"/>
      <c r="BF915" s="6"/>
      <c r="BG915" s="6"/>
      <c r="BH915" s="6"/>
      <c r="BI915" s="6"/>
      <c r="BJ915" s="6"/>
      <c r="BK915" s="6"/>
      <c r="BL915" s="6"/>
      <c r="BM915" s="6"/>
      <c r="BN915" s="6"/>
      <c r="BO915" s="6"/>
      <c r="BP915" s="6"/>
      <c r="BQ915" s="6"/>
      <c r="BR915" s="6"/>
      <c r="BS915" s="6"/>
      <c r="BT915" s="6"/>
      <c r="BU915" s="6"/>
      <c r="BV915" s="6"/>
      <c r="BW915" s="6"/>
      <c r="BX915" s="6"/>
    </row>
    <row r="916" spans="1:76" ht="24.95" customHeight="1" x14ac:dyDescent="0.25">
      <c r="A916" s="43">
        <v>4</v>
      </c>
      <c r="B916" s="44">
        <v>13</v>
      </c>
      <c r="C916" s="14" t="s">
        <v>1300</v>
      </c>
      <c r="D916" s="119">
        <f>IF(AND(AS916=AS915,AL916=AL915),IF(AL916="TN",IF(AS915=3,IF(D915&lt;'Phan phong'!$I$9,D915+1,1),IF(D915&lt;'Phan phong'!$I$10,D915+1,1)),IF(AS915=3,IF(D915&lt;'Phan phong'!$P$9,D915+1,1),IF(D915&lt;'Phan phong'!$P$10,D915+1,1))),1)</f>
        <v>9</v>
      </c>
      <c r="E916" s="138">
        <v>290914</v>
      </c>
      <c r="F916" s="121" t="s">
        <v>1440</v>
      </c>
      <c r="G916" s="150" t="s">
        <v>23</v>
      </c>
      <c r="H916" s="163" t="s">
        <v>172</v>
      </c>
      <c r="I916" s="142"/>
      <c r="J916" s="142"/>
      <c r="K916" s="124"/>
      <c r="L916" s="124"/>
      <c r="M916" s="124"/>
      <c r="N916" s="124"/>
      <c r="O916" s="124"/>
      <c r="P916" s="124"/>
      <c r="Q916" s="142"/>
      <c r="R916" s="152"/>
      <c r="S916" s="142"/>
      <c r="T916" s="142"/>
      <c r="U916" s="124"/>
      <c r="V916" s="124"/>
      <c r="W916" s="124"/>
      <c r="X916" s="124"/>
      <c r="Y916" s="124"/>
      <c r="Z916" s="124"/>
      <c r="AA916" s="142"/>
      <c r="AB916" s="152"/>
      <c r="AC916" s="127">
        <f t="shared" si="131"/>
        <v>0</v>
      </c>
      <c r="AD916" s="143" t="s">
        <v>1286</v>
      </c>
      <c r="AE916" s="143" t="s">
        <v>1296</v>
      </c>
      <c r="AF916" s="129"/>
      <c r="AG916" s="129"/>
      <c r="AH916" s="130"/>
      <c r="AI916" s="131">
        <f t="shared" si="129"/>
        <v>32</v>
      </c>
      <c r="AJ916" s="132" t="str">
        <f t="shared" si="130"/>
        <v>XH</v>
      </c>
      <c r="AK916" s="133"/>
      <c r="AL916" s="134" t="str">
        <f t="shared" si="124"/>
        <v>XH</v>
      </c>
      <c r="AM916" s="119">
        <v>493</v>
      </c>
      <c r="AN916" s="135">
        <f t="shared" si="125"/>
        <v>2</v>
      </c>
      <c r="AO916" s="135" t="str">
        <f t="shared" si="126"/>
        <v>124</v>
      </c>
      <c r="AP916" s="135" t="str">
        <f t="shared" si="127"/>
        <v>12</v>
      </c>
      <c r="AQ916" s="135" t="str">
        <f t="shared" si="128"/>
        <v>2</v>
      </c>
      <c r="AR916" s="136"/>
      <c r="AS916" s="145">
        <v>2</v>
      </c>
      <c r="AT916" s="161"/>
      <c r="AU916" s="137"/>
      <c r="AV916" s="6"/>
      <c r="AW916" s="6"/>
      <c r="AX916" s="6"/>
      <c r="AY916" s="6"/>
      <c r="AZ916" s="6"/>
      <c r="BA916" s="6"/>
      <c r="BB916" s="6"/>
      <c r="BC916" s="6"/>
      <c r="BD916" s="6"/>
      <c r="BE916" s="6"/>
      <c r="BF916" s="6"/>
      <c r="BG916" s="6"/>
      <c r="BH916" s="6"/>
      <c r="BI916" s="6"/>
      <c r="BJ916" s="6"/>
      <c r="BK916" s="6"/>
      <c r="BL916" s="6"/>
      <c r="BM916" s="6"/>
      <c r="BN916" s="6"/>
      <c r="BO916" s="6"/>
      <c r="BP916" s="6"/>
      <c r="BQ916" s="6"/>
      <c r="BR916" s="6"/>
      <c r="BS916" s="6"/>
      <c r="BT916" s="6"/>
      <c r="BU916" s="6"/>
      <c r="BV916" s="6"/>
      <c r="BW916" s="6"/>
      <c r="BX916" s="6"/>
    </row>
    <row r="917" spans="1:76" ht="24.95" customHeight="1" x14ac:dyDescent="0.2">
      <c r="A917" s="43">
        <v>3</v>
      </c>
      <c r="B917" s="44">
        <v>12</v>
      </c>
      <c r="C917" s="20" t="s">
        <v>1300</v>
      </c>
      <c r="D917" s="119">
        <f>IF(AND(AS917=AS916,AL917=AL916),IF(AL917="TN",IF(AS916=3,IF(D916&lt;'Phan phong'!$I$9,D916+1,1),IF(D916&lt;'Phan phong'!$I$10,D916+1,1)),IF(AS916=3,IF(D916&lt;'Phan phong'!$P$9,D916+1,1),IF(D916&lt;'Phan phong'!$P$10,D916+1,1))),1)</f>
        <v>10</v>
      </c>
      <c r="E917" s="120">
        <v>290915</v>
      </c>
      <c r="F917" s="139" t="s">
        <v>1401</v>
      </c>
      <c r="G917" s="140" t="s">
        <v>23</v>
      </c>
      <c r="H917" s="141" t="s">
        <v>44</v>
      </c>
      <c r="I917" s="142"/>
      <c r="J917" s="142"/>
      <c r="K917" s="124"/>
      <c r="L917" s="124"/>
      <c r="M917" s="124"/>
      <c r="N917" s="124"/>
      <c r="O917" s="124"/>
      <c r="P917" s="124"/>
      <c r="Q917" s="142"/>
      <c r="R917" s="126"/>
      <c r="S917" s="142"/>
      <c r="T917" s="142"/>
      <c r="U917" s="124"/>
      <c r="V917" s="124"/>
      <c r="W917" s="124"/>
      <c r="X917" s="124"/>
      <c r="Y917" s="124"/>
      <c r="Z917" s="124"/>
      <c r="AA917" s="142"/>
      <c r="AB917" s="126"/>
      <c r="AC917" s="127">
        <f t="shared" si="131"/>
        <v>0</v>
      </c>
      <c r="AD917" s="143" t="s">
        <v>1286</v>
      </c>
      <c r="AE917" s="143" t="s">
        <v>1296</v>
      </c>
      <c r="AF917" s="129"/>
      <c r="AG917" s="129"/>
      <c r="AH917" s="171"/>
      <c r="AI917" s="131">
        <f t="shared" si="129"/>
        <v>32</v>
      </c>
      <c r="AJ917" s="132" t="str">
        <f t="shared" si="130"/>
        <v>XH</v>
      </c>
      <c r="AK917" s="133"/>
      <c r="AL917" s="134" t="str">
        <f t="shared" si="124"/>
        <v>XH</v>
      </c>
      <c r="AM917" s="119">
        <v>492</v>
      </c>
      <c r="AN917" s="135">
        <f t="shared" si="125"/>
        <v>2</v>
      </c>
      <c r="AO917" s="135" t="str">
        <f t="shared" si="126"/>
        <v>124</v>
      </c>
      <c r="AP917" s="135" t="str">
        <f t="shared" si="127"/>
        <v>12</v>
      </c>
      <c r="AQ917" s="135" t="str">
        <f t="shared" si="128"/>
        <v>2</v>
      </c>
      <c r="AR917" s="146"/>
      <c r="AS917" s="145">
        <v>2</v>
      </c>
      <c r="AT917" s="145"/>
      <c r="AU917" s="145"/>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row>
    <row r="918" spans="1:76" ht="24.95" customHeight="1" x14ac:dyDescent="0.25">
      <c r="A918" s="43">
        <v>2</v>
      </c>
      <c r="B918" s="44">
        <v>25</v>
      </c>
      <c r="C918" s="14" t="s">
        <v>1300</v>
      </c>
      <c r="D918" s="119">
        <f>IF(AND(AS918=AS917,AL918=AL917),IF(AL918="TN",IF(AS917=3,IF(D917&lt;'Phan phong'!$I$9,D917+1,1),IF(D917&lt;'Phan phong'!$I$10,D917+1,1)),IF(AS917=3,IF(D917&lt;'Phan phong'!$P$9,D917+1,1),IF(D917&lt;'Phan phong'!$P$10,D917+1,1))),1)</f>
        <v>11</v>
      </c>
      <c r="E918" s="138">
        <v>290916</v>
      </c>
      <c r="F918" s="121" t="s">
        <v>346</v>
      </c>
      <c r="G918" s="150" t="s">
        <v>358</v>
      </c>
      <c r="H918" s="163" t="s">
        <v>108</v>
      </c>
      <c r="I918" s="142"/>
      <c r="J918" s="142"/>
      <c r="K918" s="124"/>
      <c r="L918" s="124"/>
      <c r="M918" s="124"/>
      <c r="N918" s="124"/>
      <c r="O918" s="124"/>
      <c r="P918" s="124"/>
      <c r="Q918" s="142"/>
      <c r="R918" s="152"/>
      <c r="S918" s="142"/>
      <c r="T918" s="142"/>
      <c r="U918" s="124"/>
      <c r="V918" s="124"/>
      <c r="W918" s="124"/>
      <c r="X918" s="124"/>
      <c r="Y918" s="124"/>
      <c r="Z918" s="124"/>
      <c r="AA918" s="142"/>
      <c r="AB918" s="152"/>
      <c r="AC918" s="127">
        <f t="shared" si="131"/>
        <v>0</v>
      </c>
      <c r="AD918" s="143" t="s">
        <v>1288</v>
      </c>
      <c r="AE918" s="143" t="s">
        <v>1294</v>
      </c>
      <c r="AF918" s="129"/>
      <c r="AG918" s="129"/>
      <c r="AH918" s="130"/>
      <c r="AI918" s="131">
        <f t="shared" si="129"/>
        <v>32</v>
      </c>
      <c r="AJ918" s="132" t="str">
        <f t="shared" si="130"/>
        <v>XH</v>
      </c>
      <c r="AK918" s="133"/>
      <c r="AL918" s="134" t="str">
        <f t="shared" si="124"/>
        <v>XH</v>
      </c>
      <c r="AM918" s="119">
        <v>604</v>
      </c>
      <c r="AN918" s="135">
        <f t="shared" si="125"/>
        <v>2</v>
      </c>
      <c r="AO918" s="135" t="str">
        <f t="shared" si="126"/>
        <v>127</v>
      </c>
      <c r="AP918" s="135" t="str">
        <f t="shared" si="127"/>
        <v>12</v>
      </c>
      <c r="AQ918" s="135" t="str">
        <f t="shared" si="128"/>
        <v>2</v>
      </c>
      <c r="AR918" s="136"/>
      <c r="AS918" s="145">
        <v>2</v>
      </c>
      <c r="AT918" s="161"/>
      <c r="AU918" s="137"/>
      <c r="AV918" s="6"/>
      <c r="AW918" s="6"/>
      <c r="AX918" s="6"/>
      <c r="AY918" s="6"/>
      <c r="AZ918" s="6"/>
      <c r="BA918" s="6"/>
      <c r="BB918" s="6"/>
      <c r="BC918" s="6"/>
      <c r="BD918" s="6"/>
      <c r="BE918" s="6"/>
      <c r="BF918" s="6"/>
      <c r="BG918" s="6"/>
      <c r="BH918" s="6"/>
      <c r="BI918" s="6"/>
      <c r="BJ918" s="6"/>
      <c r="BK918" s="6"/>
      <c r="BL918" s="6"/>
      <c r="BM918" s="6"/>
      <c r="BN918" s="6"/>
      <c r="BO918" s="6"/>
      <c r="BP918" s="6"/>
      <c r="BQ918" s="6"/>
      <c r="BR918" s="6"/>
      <c r="BS918" s="6"/>
      <c r="BT918" s="6"/>
      <c r="BU918" s="6"/>
      <c r="BV918" s="6"/>
      <c r="BW918" s="6"/>
      <c r="BX918" s="6"/>
    </row>
    <row r="919" spans="1:76" ht="24.95" customHeight="1" x14ac:dyDescent="0.25">
      <c r="A919" s="43">
        <v>5</v>
      </c>
      <c r="B919" s="44">
        <v>14</v>
      </c>
      <c r="C919" s="14" t="s">
        <v>1300</v>
      </c>
      <c r="D919" s="119">
        <f>IF(AND(AS919=AS918,AL919=AL918),IF(AL919="TN",IF(AS918=3,IF(D918&lt;'Phan phong'!$I$9,D918+1,1),IF(D918&lt;'Phan phong'!$I$10,D918+1,1)),IF(AS918=3,IF(D918&lt;'Phan phong'!$P$9,D918+1,1),IF(D918&lt;'Phan phong'!$P$10,D918+1,1))),1)</f>
        <v>12</v>
      </c>
      <c r="E919" s="120">
        <v>290917</v>
      </c>
      <c r="F919" s="121" t="s">
        <v>541</v>
      </c>
      <c r="G919" s="150" t="s">
        <v>358</v>
      </c>
      <c r="H919" s="163" t="s">
        <v>178</v>
      </c>
      <c r="I919" s="142"/>
      <c r="J919" s="142"/>
      <c r="K919" s="124"/>
      <c r="L919" s="124"/>
      <c r="M919" s="124"/>
      <c r="N919" s="124"/>
      <c r="O919" s="124"/>
      <c r="P919" s="124"/>
      <c r="Q919" s="142"/>
      <c r="R919" s="152"/>
      <c r="S919" s="142"/>
      <c r="T919" s="142"/>
      <c r="U919" s="124"/>
      <c r="V919" s="124"/>
      <c r="W919" s="124"/>
      <c r="X919" s="124"/>
      <c r="Y919" s="124"/>
      <c r="Z919" s="124"/>
      <c r="AA919" s="142"/>
      <c r="AB919" s="152"/>
      <c r="AC919" s="127">
        <f t="shared" si="131"/>
        <v>0</v>
      </c>
      <c r="AD919" s="143" t="s">
        <v>1286</v>
      </c>
      <c r="AE919" s="143" t="s">
        <v>1296</v>
      </c>
      <c r="AF919" s="129"/>
      <c r="AG919" s="129"/>
      <c r="AH919" s="130"/>
      <c r="AI919" s="131">
        <f t="shared" si="129"/>
        <v>32</v>
      </c>
      <c r="AJ919" s="132" t="str">
        <f t="shared" si="130"/>
        <v>XH</v>
      </c>
      <c r="AK919" s="133"/>
      <c r="AL919" s="134" t="str">
        <f t="shared" si="124"/>
        <v>XH</v>
      </c>
      <c r="AM919" s="119">
        <v>494</v>
      </c>
      <c r="AN919" s="135">
        <f t="shared" si="125"/>
        <v>2</v>
      </c>
      <c r="AO919" s="135" t="str">
        <f t="shared" si="126"/>
        <v>124</v>
      </c>
      <c r="AP919" s="135" t="str">
        <f t="shared" si="127"/>
        <v>12</v>
      </c>
      <c r="AQ919" s="135" t="str">
        <f t="shared" si="128"/>
        <v>2</v>
      </c>
      <c r="AR919" s="136"/>
      <c r="AS919" s="145">
        <v>2</v>
      </c>
      <c r="AT919" s="161"/>
      <c r="AU919" s="137"/>
      <c r="AV919" s="6"/>
      <c r="AW919" s="6"/>
      <c r="AX919" s="6"/>
      <c r="AY919" s="6"/>
      <c r="AZ919" s="6"/>
      <c r="BA919" s="6"/>
      <c r="BB919" s="6"/>
      <c r="BC919" s="6"/>
      <c r="BD919" s="6"/>
      <c r="BE919" s="6"/>
      <c r="BF919" s="6"/>
      <c r="BG919" s="6"/>
      <c r="BH919" s="6"/>
      <c r="BI919" s="6"/>
      <c r="BJ919" s="6"/>
      <c r="BK919" s="6"/>
      <c r="BL919" s="6"/>
      <c r="BM919" s="6"/>
      <c r="BN919" s="6"/>
      <c r="BO919" s="6"/>
      <c r="BP919" s="6"/>
      <c r="BQ919" s="6"/>
      <c r="BR919" s="6"/>
      <c r="BS919" s="6"/>
      <c r="BT919" s="6"/>
      <c r="BU919" s="6"/>
      <c r="BV919" s="6"/>
      <c r="BW919" s="6"/>
      <c r="BX919" s="6"/>
    </row>
    <row r="920" spans="1:76" ht="24.95" customHeight="1" x14ac:dyDescent="0.25">
      <c r="A920" s="43">
        <v>2</v>
      </c>
      <c r="B920" s="44">
        <v>32</v>
      </c>
      <c r="C920" s="14" t="s">
        <v>1300</v>
      </c>
      <c r="D920" s="119">
        <f>IF(AND(AS920=AS919,AL920=AL919),IF(AL920="TN",IF(AS919=3,IF(D919&lt;'Phan phong'!$I$9,D919+1,1),IF(D919&lt;'Phan phong'!$I$10,D919+1,1)),IF(AS919=3,IF(D919&lt;'Phan phong'!$P$9,D919+1,1),IF(D919&lt;'Phan phong'!$P$10,D919+1,1))),1)</f>
        <v>13</v>
      </c>
      <c r="E920" s="138">
        <v>290918</v>
      </c>
      <c r="F920" s="121" t="s">
        <v>541</v>
      </c>
      <c r="G920" s="150" t="s">
        <v>358</v>
      </c>
      <c r="H920" s="163" t="s">
        <v>179</v>
      </c>
      <c r="I920" s="142"/>
      <c r="J920" s="142"/>
      <c r="K920" s="124"/>
      <c r="L920" s="124"/>
      <c r="M920" s="124"/>
      <c r="N920" s="124"/>
      <c r="O920" s="124"/>
      <c r="P920" s="124"/>
      <c r="Q920" s="142"/>
      <c r="R920" s="152"/>
      <c r="S920" s="142"/>
      <c r="T920" s="142"/>
      <c r="U920" s="124"/>
      <c r="V920" s="124"/>
      <c r="W920" s="124"/>
      <c r="X920" s="124"/>
      <c r="Y920" s="124"/>
      <c r="Z920" s="124"/>
      <c r="AA920" s="142"/>
      <c r="AB920" s="152"/>
      <c r="AC920" s="127">
        <f t="shared" si="131"/>
        <v>0</v>
      </c>
      <c r="AD920" s="143" t="s">
        <v>1558</v>
      </c>
      <c r="AE920" s="143" t="s">
        <v>1296</v>
      </c>
      <c r="AF920" s="129"/>
      <c r="AG920" s="129"/>
      <c r="AH920" s="171"/>
      <c r="AI920" s="131">
        <f t="shared" si="129"/>
        <v>32</v>
      </c>
      <c r="AJ920" s="132" t="str">
        <f t="shared" si="130"/>
        <v>XH</v>
      </c>
      <c r="AK920" s="154"/>
      <c r="AL920" s="134" t="str">
        <f t="shared" si="124"/>
        <v>XH</v>
      </c>
      <c r="AM920" s="119">
        <v>673</v>
      </c>
      <c r="AN920" s="135">
        <f t="shared" si="125"/>
        <v>2</v>
      </c>
      <c r="AO920" s="135" t="str">
        <f t="shared" si="126"/>
        <v>129</v>
      </c>
      <c r="AP920" s="135" t="str">
        <f t="shared" si="127"/>
        <v>12</v>
      </c>
      <c r="AQ920" s="135" t="str">
        <f t="shared" si="128"/>
        <v>2</v>
      </c>
      <c r="AR920" s="155"/>
      <c r="AS920" s="145">
        <v>2</v>
      </c>
      <c r="AT920" s="156"/>
      <c r="AU920" s="170"/>
      <c r="AV920" s="5"/>
      <c r="AW920" s="5"/>
      <c r="AX920" s="5"/>
      <c r="AY920" s="5"/>
      <c r="AZ920" s="5"/>
      <c r="BA920" s="5"/>
      <c r="BB920" s="5"/>
      <c r="BC920" s="5"/>
      <c r="BD920" s="5"/>
      <c r="BE920" s="5"/>
      <c r="BF920" s="5"/>
      <c r="BG920" s="5"/>
      <c r="BH920" s="5"/>
      <c r="BI920" s="5"/>
      <c r="BJ920" s="5"/>
      <c r="BK920" s="5"/>
      <c r="BL920" s="5"/>
      <c r="BM920" s="5"/>
      <c r="BN920" s="5"/>
      <c r="BO920" s="5"/>
      <c r="BP920" s="5"/>
      <c r="BQ920" s="5"/>
      <c r="BR920" s="5"/>
      <c r="BS920" s="5"/>
      <c r="BT920" s="5"/>
      <c r="BU920" s="5"/>
      <c r="BV920" s="5"/>
      <c r="BW920" s="5"/>
      <c r="BX920" s="5"/>
    </row>
    <row r="921" spans="1:76" ht="24.95" customHeight="1" x14ac:dyDescent="0.25">
      <c r="A921" s="43">
        <v>3</v>
      </c>
      <c r="B921" s="44">
        <v>1</v>
      </c>
      <c r="C921" s="14" t="s">
        <v>1300</v>
      </c>
      <c r="D921" s="119">
        <f>IF(AND(AS921=AS920,AL921=AL920),IF(AL921="TN",IF(AS920=3,IF(D920&lt;'Phan phong'!$I$9,D920+1,1),IF(D920&lt;'Phan phong'!$I$10,D920+1,1)),IF(AS920=3,IF(D920&lt;'Phan phong'!$P$9,D920+1,1),IF(D920&lt;'Phan phong'!$P$10,D920+1,1))),1)</f>
        <v>14</v>
      </c>
      <c r="E921" s="120">
        <v>290919</v>
      </c>
      <c r="F921" s="121" t="s">
        <v>424</v>
      </c>
      <c r="G921" s="150" t="s">
        <v>358</v>
      </c>
      <c r="H921" s="163" t="s">
        <v>177</v>
      </c>
      <c r="I921" s="124"/>
      <c r="J921" s="124"/>
      <c r="K921" s="124"/>
      <c r="L921" s="124"/>
      <c r="M921" s="124"/>
      <c r="N921" s="124"/>
      <c r="O921" s="124"/>
      <c r="P921" s="124"/>
      <c r="Q921" s="125"/>
      <c r="R921" s="152"/>
      <c r="S921" s="124"/>
      <c r="T921" s="124"/>
      <c r="U921" s="124"/>
      <c r="V921" s="124"/>
      <c r="W921" s="124"/>
      <c r="X921" s="124"/>
      <c r="Y921" s="124"/>
      <c r="Z921" s="124"/>
      <c r="AA921" s="125"/>
      <c r="AB921" s="152"/>
      <c r="AC921" s="127">
        <f t="shared" si="131"/>
        <v>0</v>
      </c>
      <c r="AD921" s="143" t="s">
        <v>1283</v>
      </c>
      <c r="AE921" s="143" t="s">
        <v>1295</v>
      </c>
      <c r="AF921" s="129"/>
      <c r="AG921" s="129"/>
      <c r="AH921" s="130"/>
      <c r="AI921" s="131">
        <f t="shared" si="129"/>
        <v>32</v>
      </c>
      <c r="AJ921" s="132" t="str">
        <f t="shared" si="130"/>
        <v>XH</v>
      </c>
      <c r="AK921" s="133"/>
      <c r="AL921" s="134" t="str">
        <f t="shared" si="124"/>
        <v>XH</v>
      </c>
      <c r="AM921" s="119">
        <v>386</v>
      </c>
      <c r="AN921" s="135">
        <f t="shared" si="125"/>
        <v>2</v>
      </c>
      <c r="AO921" s="135" t="str">
        <f t="shared" si="126"/>
        <v>121</v>
      </c>
      <c r="AP921" s="135" t="str">
        <f t="shared" si="127"/>
        <v>12</v>
      </c>
      <c r="AQ921" s="135" t="str">
        <f t="shared" si="128"/>
        <v>2</v>
      </c>
      <c r="AR921" s="136"/>
      <c r="AS921" s="145">
        <v>2</v>
      </c>
      <c r="AT921" s="161"/>
      <c r="AU921" s="137"/>
      <c r="AV921" s="6"/>
      <c r="AW921" s="6"/>
      <c r="AX921" s="6"/>
      <c r="AY921" s="6"/>
      <c r="AZ921" s="6"/>
      <c r="BA921" s="6"/>
      <c r="BB921" s="6"/>
      <c r="BC921" s="6"/>
      <c r="BD921" s="6"/>
      <c r="BE921" s="6"/>
      <c r="BF921" s="6"/>
      <c r="BG921" s="6"/>
      <c r="BH921" s="6"/>
      <c r="BI921" s="6"/>
      <c r="BJ921" s="6"/>
      <c r="BK921" s="6"/>
      <c r="BL921" s="6"/>
      <c r="BM921" s="6"/>
      <c r="BN921" s="6"/>
      <c r="BO921" s="6"/>
      <c r="BP921" s="6"/>
      <c r="BQ921" s="6"/>
      <c r="BR921" s="6"/>
      <c r="BS921" s="6"/>
      <c r="BT921" s="6"/>
      <c r="BU921" s="6"/>
      <c r="BV921" s="6"/>
      <c r="BW921" s="6"/>
      <c r="BX921" s="6"/>
    </row>
    <row r="922" spans="1:76" ht="24.95" customHeight="1" x14ac:dyDescent="0.25">
      <c r="A922" s="43">
        <v>4</v>
      </c>
      <c r="B922" s="44">
        <v>19</v>
      </c>
      <c r="C922" s="14" t="s">
        <v>1300</v>
      </c>
      <c r="D922" s="119">
        <f>IF(AND(AS922=AS921,AL922=AL921),IF(AL922="TN",IF(AS921=3,IF(D921&lt;'Phan phong'!$I$9,D921+1,1),IF(D921&lt;'Phan phong'!$I$10,D921+1,1)),IF(AS921=3,IF(D921&lt;'Phan phong'!$P$9,D921+1,1),IF(D921&lt;'Phan phong'!$P$10,D921+1,1))),1)</f>
        <v>15</v>
      </c>
      <c r="E922" s="138">
        <v>290920</v>
      </c>
      <c r="F922" s="121" t="s">
        <v>460</v>
      </c>
      <c r="G922" s="150" t="s">
        <v>443</v>
      </c>
      <c r="H922" s="163" t="s">
        <v>180</v>
      </c>
      <c r="I922" s="142"/>
      <c r="J922" s="142"/>
      <c r="K922" s="124"/>
      <c r="L922" s="124"/>
      <c r="M922" s="124"/>
      <c r="N922" s="124"/>
      <c r="O922" s="124"/>
      <c r="P922" s="124"/>
      <c r="Q922" s="142"/>
      <c r="R922" s="126"/>
      <c r="S922" s="142"/>
      <c r="T922" s="142"/>
      <c r="U922" s="124"/>
      <c r="V922" s="124"/>
      <c r="W922" s="124"/>
      <c r="X922" s="124"/>
      <c r="Y922" s="124"/>
      <c r="Z922" s="124"/>
      <c r="AA922" s="142"/>
      <c r="AB922" s="126"/>
      <c r="AC922" s="127">
        <f t="shared" si="131"/>
        <v>0</v>
      </c>
      <c r="AD922" s="143" t="s">
        <v>1290</v>
      </c>
      <c r="AE922" s="143" t="s">
        <v>37</v>
      </c>
      <c r="AF922" s="129"/>
      <c r="AG922" s="129"/>
      <c r="AH922" s="129" t="s">
        <v>1502</v>
      </c>
      <c r="AI922" s="131">
        <f t="shared" si="129"/>
        <v>32</v>
      </c>
      <c r="AJ922" s="132" t="str">
        <f t="shared" si="130"/>
        <v>XH</v>
      </c>
      <c r="AK922" s="133"/>
      <c r="AL922" s="134" t="str">
        <f t="shared" si="124"/>
        <v>XH</v>
      </c>
      <c r="AM922" s="119">
        <v>530</v>
      </c>
      <c r="AN922" s="135">
        <f t="shared" si="125"/>
        <v>2</v>
      </c>
      <c r="AO922" s="135" t="str">
        <f t="shared" si="126"/>
        <v>125</v>
      </c>
      <c r="AP922" s="135" t="str">
        <f t="shared" si="127"/>
        <v>12</v>
      </c>
      <c r="AQ922" s="135" t="str">
        <f t="shared" si="128"/>
        <v>2</v>
      </c>
      <c r="AR922" s="136"/>
      <c r="AS922" s="145">
        <v>2</v>
      </c>
      <c r="AT922" s="145"/>
      <c r="AU922" s="137"/>
      <c r="AV922" s="6"/>
      <c r="AW922" s="6"/>
      <c r="AX922" s="6"/>
      <c r="AY922" s="6"/>
      <c r="AZ922" s="6"/>
      <c r="BA922" s="6"/>
      <c r="BB922" s="6"/>
      <c r="BC922" s="6"/>
      <c r="BD922" s="6"/>
      <c r="BE922" s="6"/>
      <c r="BF922" s="6"/>
      <c r="BG922" s="6"/>
      <c r="BH922" s="6"/>
      <c r="BI922" s="6"/>
      <c r="BJ922" s="6"/>
      <c r="BK922" s="6"/>
      <c r="BL922" s="6"/>
      <c r="BM922" s="6"/>
      <c r="BN922" s="6"/>
      <c r="BO922" s="6"/>
      <c r="BP922" s="6"/>
      <c r="BQ922" s="6"/>
      <c r="BR922" s="6"/>
      <c r="BS922" s="6"/>
      <c r="BT922" s="6"/>
      <c r="BU922" s="6"/>
      <c r="BV922" s="6"/>
      <c r="BW922" s="6"/>
      <c r="BX922" s="6"/>
    </row>
    <row r="923" spans="1:76" ht="24.95" customHeight="1" x14ac:dyDescent="0.2">
      <c r="A923" s="43">
        <v>5</v>
      </c>
      <c r="B923" s="44">
        <v>20</v>
      </c>
      <c r="C923" s="14" t="s">
        <v>1300</v>
      </c>
      <c r="D923" s="119">
        <f>IF(AND(AS923=AS922,AL923=AL922),IF(AL923="TN",IF(AS922=3,IF(D922&lt;'Phan phong'!$I$9,D922+1,1),IF(D922&lt;'Phan phong'!$I$10,D922+1,1)),IF(AS922=3,IF(D922&lt;'Phan phong'!$P$9,D922+1,1),IF(D922&lt;'Phan phong'!$P$10,D922+1,1))),1)</f>
        <v>16</v>
      </c>
      <c r="E923" s="120">
        <v>290921</v>
      </c>
      <c r="F923" s="121" t="s">
        <v>380</v>
      </c>
      <c r="G923" s="150" t="s">
        <v>1318</v>
      </c>
      <c r="H923" s="163" t="s">
        <v>47</v>
      </c>
      <c r="I923" s="142"/>
      <c r="J923" s="142"/>
      <c r="K923" s="124"/>
      <c r="L923" s="124"/>
      <c r="M923" s="124"/>
      <c r="N923" s="124"/>
      <c r="O923" s="124"/>
      <c r="P923" s="124"/>
      <c r="Q923" s="142"/>
      <c r="R923" s="126"/>
      <c r="S923" s="142"/>
      <c r="T923" s="142"/>
      <c r="U923" s="124"/>
      <c r="V923" s="124"/>
      <c r="W923" s="124"/>
      <c r="X923" s="124"/>
      <c r="Y923" s="124"/>
      <c r="Z923" s="124"/>
      <c r="AA923" s="142"/>
      <c r="AB923" s="126"/>
      <c r="AC923" s="127">
        <f t="shared" si="131"/>
        <v>0</v>
      </c>
      <c r="AD923" s="143" t="s">
        <v>1290</v>
      </c>
      <c r="AE923" s="143" t="s">
        <v>37</v>
      </c>
      <c r="AF923" s="129"/>
      <c r="AG923" s="129"/>
      <c r="AH923" s="171"/>
      <c r="AI923" s="131">
        <f t="shared" si="129"/>
        <v>32</v>
      </c>
      <c r="AJ923" s="132" t="str">
        <f t="shared" si="130"/>
        <v>XH</v>
      </c>
      <c r="AK923" s="133"/>
      <c r="AL923" s="134" t="str">
        <f t="shared" si="124"/>
        <v>XH</v>
      </c>
      <c r="AM923" s="119">
        <v>531</v>
      </c>
      <c r="AN923" s="135">
        <f t="shared" si="125"/>
        <v>2</v>
      </c>
      <c r="AO923" s="135" t="str">
        <f t="shared" si="126"/>
        <v>125</v>
      </c>
      <c r="AP923" s="135" t="str">
        <f t="shared" si="127"/>
        <v>12</v>
      </c>
      <c r="AQ923" s="135" t="str">
        <f t="shared" si="128"/>
        <v>2</v>
      </c>
      <c r="AR923" s="160"/>
      <c r="AS923" s="145">
        <v>2</v>
      </c>
      <c r="AT923" s="145"/>
      <c r="AU923" s="137"/>
      <c r="AV923" s="6"/>
      <c r="AW923" s="6"/>
      <c r="AX923" s="6"/>
      <c r="AY923" s="6"/>
      <c r="AZ923" s="6"/>
      <c r="BA923" s="6"/>
      <c r="BB923" s="6"/>
      <c r="BC923" s="6"/>
      <c r="BD923" s="6"/>
      <c r="BE923" s="6"/>
      <c r="BF923" s="6"/>
      <c r="BG923" s="6"/>
      <c r="BH923" s="6"/>
      <c r="BI923" s="6"/>
      <c r="BJ923" s="6"/>
      <c r="BK923" s="6"/>
      <c r="BL923" s="6"/>
      <c r="BM923" s="6"/>
      <c r="BN923" s="6"/>
      <c r="BO923" s="6"/>
      <c r="BP923" s="6"/>
      <c r="BQ923" s="6"/>
      <c r="BR923" s="6"/>
      <c r="BS923" s="6"/>
      <c r="BT923" s="6"/>
      <c r="BU923" s="6"/>
      <c r="BV923" s="6"/>
      <c r="BW923" s="6"/>
      <c r="BX923" s="6"/>
    </row>
    <row r="924" spans="1:76" ht="24.95" customHeight="1" x14ac:dyDescent="0.2">
      <c r="A924" s="43">
        <v>6</v>
      </c>
      <c r="B924" s="44">
        <v>20</v>
      </c>
      <c r="C924" s="14" t="s">
        <v>1300</v>
      </c>
      <c r="D924" s="119">
        <f>IF(AND(AS924=AS923,AL924=AL923),IF(AL924="TN",IF(AS923=3,IF(D923&lt;'Phan phong'!$I$9,D923+1,1),IF(D923&lt;'Phan phong'!$I$10,D923+1,1)),IF(AS923=3,IF(D923&lt;'Phan phong'!$P$9,D923+1,1),IF(D923&lt;'Phan phong'!$P$10,D923+1,1))),1)</f>
        <v>17</v>
      </c>
      <c r="E924" s="138">
        <v>290922</v>
      </c>
      <c r="F924" s="121" t="s">
        <v>432</v>
      </c>
      <c r="G924" s="150" t="s">
        <v>1335</v>
      </c>
      <c r="H924" s="163" t="s">
        <v>182</v>
      </c>
      <c r="I924" s="142"/>
      <c r="J924" s="142"/>
      <c r="K924" s="124"/>
      <c r="L924" s="124"/>
      <c r="M924" s="124"/>
      <c r="N924" s="124"/>
      <c r="O924" s="124"/>
      <c r="P924" s="124"/>
      <c r="Q924" s="142"/>
      <c r="R924" s="126"/>
      <c r="S924" s="142"/>
      <c r="T924" s="142"/>
      <c r="U924" s="124"/>
      <c r="V924" s="124"/>
      <c r="W924" s="124"/>
      <c r="X924" s="124"/>
      <c r="Y924" s="124"/>
      <c r="Z924" s="124"/>
      <c r="AA924" s="142"/>
      <c r="AB924" s="126"/>
      <c r="AC924" s="127">
        <f t="shared" si="131"/>
        <v>0</v>
      </c>
      <c r="AD924" s="143" t="s">
        <v>1290</v>
      </c>
      <c r="AE924" s="143" t="s">
        <v>1297</v>
      </c>
      <c r="AF924" s="129"/>
      <c r="AG924" s="129"/>
      <c r="AH924" s="171"/>
      <c r="AI924" s="131">
        <f t="shared" si="129"/>
        <v>32</v>
      </c>
      <c r="AJ924" s="132" t="str">
        <f t="shared" si="130"/>
        <v>XH</v>
      </c>
      <c r="AK924" s="133"/>
      <c r="AL924" s="134" t="str">
        <f t="shared" si="124"/>
        <v>XH</v>
      </c>
      <c r="AM924" s="119">
        <v>532</v>
      </c>
      <c r="AN924" s="135">
        <f t="shared" si="125"/>
        <v>2</v>
      </c>
      <c r="AO924" s="135" t="str">
        <f t="shared" si="126"/>
        <v>125</v>
      </c>
      <c r="AP924" s="135" t="str">
        <f t="shared" si="127"/>
        <v>12</v>
      </c>
      <c r="AQ924" s="135" t="str">
        <f t="shared" si="128"/>
        <v>2</v>
      </c>
      <c r="AR924" s="146"/>
      <c r="AS924" s="145">
        <v>2</v>
      </c>
      <c r="AT924" s="137"/>
      <c r="AU924" s="145"/>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row>
    <row r="925" spans="1:76" ht="24.95" customHeight="1" x14ac:dyDescent="0.2">
      <c r="A925" s="43">
        <v>3</v>
      </c>
      <c r="B925" s="44">
        <v>25</v>
      </c>
      <c r="C925" s="14" t="s">
        <v>1300</v>
      </c>
      <c r="D925" s="119">
        <f>IF(AND(AS925=AS924,AL925=AL924),IF(AL925="TN",IF(AS924=3,IF(D924&lt;'Phan phong'!$I$9,D924+1,1),IF(D924&lt;'Phan phong'!$I$10,D924+1,1)),IF(AS924=3,IF(D924&lt;'Phan phong'!$P$9,D924+1,1),IF(D924&lt;'Phan phong'!$P$10,D924+1,1))),1)</f>
        <v>18</v>
      </c>
      <c r="E925" s="120">
        <v>290923</v>
      </c>
      <c r="F925" s="121" t="s">
        <v>348</v>
      </c>
      <c r="G925" s="150" t="s">
        <v>1317</v>
      </c>
      <c r="H925" s="226" t="s">
        <v>51</v>
      </c>
      <c r="I925" s="142"/>
      <c r="J925" s="142"/>
      <c r="K925" s="124"/>
      <c r="L925" s="124"/>
      <c r="M925" s="124"/>
      <c r="N925" s="124"/>
      <c r="O925" s="124"/>
      <c r="P925" s="124"/>
      <c r="Q925" s="142"/>
      <c r="R925" s="126"/>
      <c r="S925" s="142"/>
      <c r="T925" s="142"/>
      <c r="U925" s="124"/>
      <c r="V925" s="124"/>
      <c r="W925" s="124"/>
      <c r="X925" s="124"/>
      <c r="Y925" s="124"/>
      <c r="Z925" s="124"/>
      <c r="AA925" s="142"/>
      <c r="AB925" s="126"/>
      <c r="AC925" s="127">
        <f t="shared" si="131"/>
        <v>0</v>
      </c>
      <c r="AD925" s="143" t="s">
        <v>1292</v>
      </c>
      <c r="AE925" s="143" t="s">
        <v>1297</v>
      </c>
      <c r="AF925" s="129"/>
      <c r="AG925" s="129"/>
      <c r="AH925" s="171"/>
      <c r="AI925" s="131">
        <f t="shared" si="129"/>
        <v>32</v>
      </c>
      <c r="AJ925" s="132" t="str">
        <f t="shared" si="130"/>
        <v>XH</v>
      </c>
      <c r="AK925" s="133"/>
      <c r="AL925" s="134" t="str">
        <f t="shared" si="124"/>
        <v>XH</v>
      </c>
      <c r="AM925" s="119">
        <v>568</v>
      </c>
      <c r="AN925" s="135">
        <f t="shared" si="125"/>
        <v>2</v>
      </c>
      <c r="AO925" s="135" t="str">
        <f t="shared" si="126"/>
        <v>126</v>
      </c>
      <c r="AP925" s="135" t="str">
        <f t="shared" si="127"/>
        <v>12</v>
      </c>
      <c r="AQ925" s="135" t="str">
        <f t="shared" si="128"/>
        <v>2</v>
      </c>
      <c r="AR925" s="146"/>
      <c r="AS925" s="145">
        <v>2</v>
      </c>
      <c r="AT925" s="145"/>
      <c r="AU925" s="145"/>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row>
    <row r="926" spans="1:76" ht="24.95" customHeight="1" x14ac:dyDescent="0.25">
      <c r="A926" s="43">
        <v>3</v>
      </c>
      <c r="B926" s="44">
        <v>22</v>
      </c>
      <c r="C926" s="14" t="s">
        <v>1300</v>
      </c>
      <c r="D926" s="119">
        <f>IF(AND(AS926=AS925,AL926=AL925),IF(AL926="TN",IF(AS925=3,IF(D925&lt;'Phan phong'!$I$9,D925+1,1),IF(D925&lt;'Phan phong'!$I$10,D925+1,1)),IF(AS925=3,IF(D925&lt;'Phan phong'!$P$9,D925+1,1),IF(D925&lt;'Phan phong'!$P$10,D925+1,1))),1)</f>
        <v>19</v>
      </c>
      <c r="E926" s="138">
        <v>290924</v>
      </c>
      <c r="F926" s="121" t="s">
        <v>1364</v>
      </c>
      <c r="G926" s="150" t="s">
        <v>1327</v>
      </c>
      <c r="H926" s="163" t="s">
        <v>183</v>
      </c>
      <c r="I926" s="142"/>
      <c r="J926" s="142"/>
      <c r="K926" s="124"/>
      <c r="L926" s="124"/>
      <c r="M926" s="124"/>
      <c r="N926" s="124"/>
      <c r="O926" s="124"/>
      <c r="P926" s="124"/>
      <c r="Q926" s="142"/>
      <c r="R926" s="152"/>
      <c r="S926" s="142"/>
      <c r="T926" s="142"/>
      <c r="U926" s="124"/>
      <c r="V926" s="124"/>
      <c r="W926" s="124"/>
      <c r="X926" s="124"/>
      <c r="Y926" s="124"/>
      <c r="Z926" s="124"/>
      <c r="AA926" s="142"/>
      <c r="AB926" s="152"/>
      <c r="AC926" s="127">
        <f t="shared" si="131"/>
        <v>0</v>
      </c>
      <c r="AD926" s="143" t="s">
        <v>1288</v>
      </c>
      <c r="AE926" s="143" t="s">
        <v>1295</v>
      </c>
      <c r="AF926" s="129"/>
      <c r="AG926" s="129"/>
      <c r="AH926" s="130"/>
      <c r="AI926" s="131">
        <f t="shared" si="129"/>
        <v>32</v>
      </c>
      <c r="AJ926" s="132" t="str">
        <f t="shared" si="130"/>
        <v>XH</v>
      </c>
      <c r="AK926" s="133"/>
      <c r="AL926" s="134" t="str">
        <f t="shared" si="124"/>
        <v>XH</v>
      </c>
      <c r="AM926" s="119">
        <v>605</v>
      </c>
      <c r="AN926" s="135">
        <f t="shared" si="125"/>
        <v>2</v>
      </c>
      <c r="AO926" s="135" t="str">
        <f t="shared" si="126"/>
        <v>127</v>
      </c>
      <c r="AP926" s="135" t="str">
        <f t="shared" si="127"/>
        <v>12</v>
      </c>
      <c r="AQ926" s="135" t="str">
        <f t="shared" si="128"/>
        <v>2</v>
      </c>
      <c r="AR926" s="136"/>
      <c r="AS926" s="145">
        <v>2</v>
      </c>
      <c r="AT926" s="161"/>
      <c r="AU926" s="137"/>
      <c r="AV926" s="6"/>
      <c r="AW926" s="6"/>
      <c r="AX926" s="6"/>
      <c r="AY926" s="6"/>
      <c r="AZ926" s="6"/>
      <c r="BA926" s="6"/>
      <c r="BB926" s="6"/>
      <c r="BC926" s="6"/>
      <c r="BD926" s="6"/>
      <c r="BE926" s="6"/>
      <c r="BF926" s="6"/>
      <c r="BG926" s="6"/>
      <c r="BH926" s="6"/>
      <c r="BI926" s="6"/>
      <c r="BJ926" s="6"/>
      <c r="BK926" s="6"/>
      <c r="BL926" s="6"/>
      <c r="BM926" s="6"/>
      <c r="BN926" s="6"/>
      <c r="BO926" s="6"/>
      <c r="BP926" s="6"/>
      <c r="BQ926" s="6"/>
      <c r="BR926" s="6"/>
      <c r="BS926" s="6"/>
      <c r="BT926" s="6"/>
      <c r="BU926" s="6"/>
      <c r="BV926" s="6"/>
      <c r="BW926" s="6"/>
      <c r="BX926" s="6"/>
    </row>
    <row r="927" spans="1:76" ht="24.95" customHeight="1" x14ac:dyDescent="0.25">
      <c r="A927" s="43">
        <v>7</v>
      </c>
      <c r="B927" s="44">
        <v>44</v>
      </c>
      <c r="C927" s="14" t="s">
        <v>1300</v>
      </c>
      <c r="D927" s="119">
        <f>IF(AND(AS927=AS926,AL927=AL926),IF(AL927="TN",IF(AS926=3,IF(D926&lt;'Phan phong'!$I$9,D926+1,1),IF(D926&lt;'Phan phong'!$I$10,D926+1,1)),IF(AS926=3,IF(D926&lt;'Phan phong'!$P$9,D926+1,1),IF(D926&lt;'Phan phong'!$P$10,D926+1,1))),1)</f>
        <v>20</v>
      </c>
      <c r="E927" s="120">
        <v>290925</v>
      </c>
      <c r="F927" s="121" t="s">
        <v>471</v>
      </c>
      <c r="G927" s="150" t="s">
        <v>535</v>
      </c>
      <c r="H927" s="163" t="s">
        <v>185</v>
      </c>
      <c r="I927" s="142"/>
      <c r="J927" s="142"/>
      <c r="K927" s="124"/>
      <c r="L927" s="124"/>
      <c r="M927" s="124"/>
      <c r="N927" s="124"/>
      <c r="O927" s="124"/>
      <c r="P927" s="124"/>
      <c r="Q927" s="142"/>
      <c r="R927" s="172"/>
      <c r="S927" s="142"/>
      <c r="T927" s="142"/>
      <c r="U927" s="124"/>
      <c r="V927" s="124"/>
      <c r="W927" s="124"/>
      <c r="X927" s="124"/>
      <c r="Y927" s="124"/>
      <c r="Z927" s="124"/>
      <c r="AA927" s="142"/>
      <c r="AB927" s="172"/>
      <c r="AC927" s="127">
        <f t="shared" si="131"/>
        <v>0</v>
      </c>
      <c r="AD927" s="143" t="s">
        <v>1290</v>
      </c>
      <c r="AE927" s="143" t="s">
        <v>37</v>
      </c>
      <c r="AF927" s="129"/>
      <c r="AG927" s="129"/>
      <c r="AH927" s="171"/>
      <c r="AI927" s="131">
        <f t="shared" si="129"/>
        <v>32</v>
      </c>
      <c r="AJ927" s="132" t="str">
        <f t="shared" si="130"/>
        <v>XH</v>
      </c>
      <c r="AK927" s="133"/>
      <c r="AL927" s="134" t="str">
        <f t="shared" si="124"/>
        <v>XH</v>
      </c>
      <c r="AM927" s="119">
        <v>534</v>
      </c>
      <c r="AN927" s="135">
        <f t="shared" si="125"/>
        <v>2</v>
      </c>
      <c r="AO927" s="135" t="str">
        <f t="shared" si="126"/>
        <v>125</v>
      </c>
      <c r="AP927" s="135" t="str">
        <f t="shared" si="127"/>
        <v>12</v>
      </c>
      <c r="AQ927" s="135" t="str">
        <f t="shared" si="128"/>
        <v>2</v>
      </c>
      <c r="AR927" s="136"/>
      <c r="AS927" s="145">
        <v>2</v>
      </c>
      <c r="AT927" s="161"/>
      <c r="AU927" s="145"/>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row>
    <row r="928" spans="1:76" ht="24.95" customHeight="1" x14ac:dyDescent="0.25">
      <c r="A928" s="43">
        <v>8</v>
      </c>
      <c r="B928" s="44">
        <v>21</v>
      </c>
      <c r="C928" s="14" t="s">
        <v>1300</v>
      </c>
      <c r="D928" s="119">
        <f>IF(AND(AS928=AS927,AL928=AL927),IF(AL928="TN",IF(AS927=3,IF(D927&lt;'Phan phong'!$I$9,D927+1,1),IF(D927&lt;'Phan phong'!$I$10,D927+1,1)),IF(AS927=3,IF(D927&lt;'Phan phong'!$P$9,D927+1,1),IF(D927&lt;'Phan phong'!$P$10,D927+1,1))),1)</f>
        <v>21</v>
      </c>
      <c r="E928" s="138">
        <v>290926</v>
      </c>
      <c r="F928" s="121" t="s">
        <v>348</v>
      </c>
      <c r="G928" s="150" t="s">
        <v>535</v>
      </c>
      <c r="H928" s="163" t="s">
        <v>184</v>
      </c>
      <c r="I928" s="142"/>
      <c r="J928" s="142"/>
      <c r="K928" s="124"/>
      <c r="L928" s="124"/>
      <c r="M928" s="124"/>
      <c r="N928" s="124"/>
      <c r="O928" s="124"/>
      <c r="P928" s="124"/>
      <c r="Q928" s="142"/>
      <c r="R928" s="147"/>
      <c r="S928" s="142"/>
      <c r="T928" s="142"/>
      <c r="U928" s="124"/>
      <c r="V928" s="124"/>
      <c r="W928" s="124"/>
      <c r="X928" s="124"/>
      <c r="Y928" s="124"/>
      <c r="Z928" s="124"/>
      <c r="AA928" s="142"/>
      <c r="AB928" s="147"/>
      <c r="AC928" s="127">
        <f t="shared" si="131"/>
        <v>0</v>
      </c>
      <c r="AD928" s="143" t="s">
        <v>1290</v>
      </c>
      <c r="AE928" s="143" t="s">
        <v>37</v>
      </c>
      <c r="AF928" s="129"/>
      <c r="AG928" s="129"/>
      <c r="AH928" s="171"/>
      <c r="AI928" s="131">
        <f t="shared" si="129"/>
        <v>32</v>
      </c>
      <c r="AJ928" s="132" t="str">
        <f t="shared" si="130"/>
        <v>XH</v>
      </c>
      <c r="AK928" s="133"/>
      <c r="AL928" s="134" t="str">
        <f t="shared" si="124"/>
        <v>XH</v>
      </c>
      <c r="AM928" s="119">
        <v>533</v>
      </c>
      <c r="AN928" s="135">
        <f t="shared" si="125"/>
        <v>2</v>
      </c>
      <c r="AO928" s="135" t="str">
        <f t="shared" si="126"/>
        <v>125</v>
      </c>
      <c r="AP928" s="135" t="str">
        <f t="shared" si="127"/>
        <v>12</v>
      </c>
      <c r="AQ928" s="135" t="str">
        <f t="shared" si="128"/>
        <v>2</v>
      </c>
      <c r="AR928" s="179"/>
      <c r="AS928" s="145">
        <v>2</v>
      </c>
      <c r="AT928" s="149"/>
      <c r="AU928" s="149"/>
      <c r="AV928" s="21"/>
      <c r="AW928" s="21"/>
      <c r="AX928" s="21"/>
      <c r="AY928" s="21"/>
      <c r="AZ928" s="21"/>
      <c r="BA928" s="21"/>
      <c r="BB928" s="21"/>
      <c r="BC928" s="21"/>
      <c r="BD928" s="21"/>
      <c r="BE928" s="21"/>
      <c r="BF928" s="21"/>
      <c r="BG928" s="21"/>
      <c r="BH928" s="21"/>
      <c r="BI928" s="21"/>
      <c r="BJ928" s="21"/>
      <c r="BK928" s="21"/>
      <c r="BL928" s="21"/>
      <c r="BM928" s="21"/>
      <c r="BN928" s="21"/>
      <c r="BO928" s="21"/>
      <c r="BP928" s="21"/>
      <c r="BQ928" s="21"/>
      <c r="BR928" s="21"/>
      <c r="BS928" s="21"/>
      <c r="BT928" s="21"/>
      <c r="BU928" s="21"/>
      <c r="BV928" s="21"/>
      <c r="BW928" s="21"/>
      <c r="BX928" s="21"/>
    </row>
    <row r="929" spans="1:76" ht="24.95" customHeight="1" x14ac:dyDescent="0.25">
      <c r="A929" s="43">
        <v>5</v>
      </c>
      <c r="B929" s="44">
        <v>32</v>
      </c>
      <c r="C929" s="14" t="s">
        <v>1300</v>
      </c>
      <c r="D929" s="119">
        <f>IF(AND(AS929=AS928,AL929=AL928),IF(AL929="TN",IF(AS928=3,IF(D928&lt;'Phan phong'!$I$9,D928+1,1),IF(D928&lt;'Phan phong'!$I$10,D928+1,1)),IF(AS928=3,IF(D928&lt;'Phan phong'!$P$9,D928+1,1),IF(D928&lt;'Phan phong'!$P$10,D928+1,1))),1)</f>
        <v>22</v>
      </c>
      <c r="E929" s="120">
        <v>290927</v>
      </c>
      <c r="F929" s="121" t="s">
        <v>348</v>
      </c>
      <c r="G929" s="150" t="s">
        <v>535</v>
      </c>
      <c r="H929" s="163" t="s">
        <v>53</v>
      </c>
      <c r="I929" s="124"/>
      <c r="J929" s="124"/>
      <c r="K929" s="124"/>
      <c r="L929" s="124"/>
      <c r="M929" s="124"/>
      <c r="N929" s="124"/>
      <c r="O929" s="124"/>
      <c r="P929" s="124"/>
      <c r="Q929" s="142"/>
      <c r="R929" s="126"/>
      <c r="S929" s="124"/>
      <c r="T929" s="124"/>
      <c r="U929" s="124"/>
      <c r="V929" s="124"/>
      <c r="W929" s="124"/>
      <c r="X929" s="124"/>
      <c r="Y929" s="124"/>
      <c r="Z929" s="124"/>
      <c r="AA929" s="142"/>
      <c r="AB929" s="126"/>
      <c r="AC929" s="127">
        <f t="shared" si="131"/>
        <v>0</v>
      </c>
      <c r="AD929" s="143" t="s">
        <v>1291</v>
      </c>
      <c r="AE929" s="143" t="s">
        <v>37</v>
      </c>
      <c r="AF929" s="129"/>
      <c r="AG929" s="129"/>
      <c r="AH929" s="130"/>
      <c r="AI929" s="131">
        <f t="shared" si="129"/>
        <v>32</v>
      </c>
      <c r="AJ929" s="132" t="str">
        <f t="shared" si="130"/>
        <v>XH</v>
      </c>
      <c r="AK929" s="133"/>
      <c r="AL929" s="134" t="str">
        <f t="shared" si="124"/>
        <v>XH</v>
      </c>
      <c r="AM929" s="119">
        <v>642</v>
      </c>
      <c r="AN929" s="135">
        <f t="shared" si="125"/>
        <v>2</v>
      </c>
      <c r="AO929" s="135" t="str">
        <f t="shared" si="126"/>
        <v>128</v>
      </c>
      <c r="AP929" s="135" t="str">
        <f t="shared" si="127"/>
        <v>12</v>
      </c>
      <c r="AQ929" s="135" t="str">
        <f t="shared" si="128"/>
        <v>2</v>
      </c>
      <c r="AR929" s="136"/>
      <c r="AS929" s="145">
        <v>2</v>
      </c>
      <c r="AT929" s="137"/>
      <c r="AU929" s="161"/>
    </row>
    <row r="930" spans="1:76" ht="24.95" customHeight="1" x14ac:dyDescent="0.25">
      <c r="A930" s="43">
        <v>6</v>
      </c>
      <c r="B930" s="44">
        <v>33</v>
      </c>
      <c r="C930" s="14" t="s">
        <v>1300</v>
      </c>
      <c r="D930" s="119">
        <f>IF(AND(AS930=AS929,AL930=AL929),IF(AL930="TN",IF(AS929=3,IF(D929&lt;'Phan phong'!$I$9,D929+1,1),IF(D929&lt;'Phan phong'!$I$10,D929+1,1)),IF(AS929=3,IF(D929&lt;'Phan phong'!$P$9,D929+1,1),IF(D929&lt;'Phan phong'!$P$10,D929+1,1))),1)</f>
        <v>23</v>
      </c>
      <c r="E930" s="138">
        <v>290928</v>
      </c>
      <c r="F930" s="121" t="s">
        <v>348</v>
      </c>
      <c r="G930" s="150" t="s">
        <v>521</v>
      </c>
      <c r="H930" s="163" t="s">
        <v>186</v>
      </c>
      <c r="I930" s="142"/>
      <c r="J930" s="142"/>
      <c r="K930" s="124"/>
      <c r="L930" s="124"/>
      <c r="M930" s="124"/>
      <c r="N930" s="124"/>
      <c r="O930" s="124"/>
      <c r="P930" s="124"/>
      <c r="Q930" s="142"/>
      <c r="R930" s="152"/>
      <c r="S930" s="142"/>
      <c r="T930" s="142"/>
      <c r="U930" s="124"/>
      <c r="V930" s="124"/>
      <c r="W930" s="124"/>
      <c r="X930" s="124"/>
      <c r="Y930" s="124"/>
      <c r="Z930" s="124"/>
      <c r="AA930" s="142"/>
      <c r="AB930" s="152"/>
      <c r="AC930" s="127">
        <f t="shared" si="131"/>
        <v>0</v>
      </c>
      <c r="AD930" s="143" t="s">
        <v>1291</v>
      </c>
      <c r="AE930" s="143" t="s">
        <v>37</v>
      </c>
      <c r="AF930" s="129"/>
      <c r="AG930" s="129"/>
      <c r="AH930" s="130"/>
      <c r="AI930" s="131">
        <f t="shared" si="129"/>
        <v>32</v>
      </c>
      <c r="AJ930" s="132" t="str">
        <f t="shared" si="130"/>
        <v>XH</v>
      </c>
      <c r="AK930" s="133"/>
      <c r="AL930" s="134" t="str">
        <f t="shared" si="124"/>
        <v>XH</v>
      </c>
      <c r="AM930" s="119">
        <v>643</v>
      </c>
      <c r="AN930" s="135">
        <f t="shared" si="125"/>
        <v>2</v>
      </c>
      <c r="AO930" s="135" t="str">
        <f t="shared" si="126"/>
        <v>128</v>
      </c>
      <c r="AP930" s="135" t="str">
        <f t="shared" si="127"/>
        <v>12</v>
      </c>
      <c r="AQ930" s="135" t="str">
        <f t="shared" si="128"/>
        <v>2</v>
      </c>
      <c r="AR930" s="136"/>
      <c r="AS930" s="145">
        <v>2</v>
      </c>
      <c r="AT930" s="161"/>
      <c r="AU930" s="137"/>
      <c r="AV930" s="6"/>
      <c r="AW930" s="6"/>
      <c r="AX930" s="6"/>
      <c r="AY930" s="6"/>
      <c r="AZ930" s="6"/>
      <c r="BA930" s="6"/>
      <c r="BB930" s="6"/>
      <c r="BC930" s="6"/>
      <c r="BD930" s="6"/>
      <c r="BE930" s="6"/>
      <c r="BF930" s="6"/>
      <c r="BG930" s="6"/>
      <c r="BH930" s="6"/>
      <c r="BI930" s="6"/>
      <c r="BJ930" s="6"/>
      <c r="BK930" s="6"/>
      <c r="BL930" s="6"/>
      <c r="BM930" s="6"/>
      <c r="BN930" s="6"/>
      <c r="BO930" s="6"/>
      <c r="BP930" s="6"/>
      <c r="BQ930" s="6"/>
      <c r="BR930" s="6"/>
      <c r="BS930" s="6"/>
      <c r="BT930" s="6"/>
      <c r="BU930" s="6"/>
      <c r="BV930" s="6"/>
      <c r="BW930" s="6"/>
      <c r="BX930" s="6"/>
    </row>
    <row r="931" spans="1:76" ht="24.95" customHeight="1" x14ac:dyDescent="0.2">
      <c r="A931" s="43">
        <v>4</v>
      </c>
      <c r="B931" s="44">
        <v>33</v>
      </c>
      <c r="C931" s="14" t="s">
        <v>1300</v>
      </c>
      <c r="D931" s="119">
        <f>IF(AND(AS931=AS930,AL931=AL930),IF(AL931="TN",IF(AS930=3,IF(D930&lt;'Phan phong'!$I$9,D930+1,1),IF(D930&lt;'Phan phong'!$I$10,D930+1,1)),IF(AS930=3,IF(D930&lt;'Phan phong'!$P$9,D930+1,1),IF(D930&lt;'Phan phong'!$P$10,D930+1,1))),1)</f>
        <v>24</v>
      </c>
      <c r="E931" s="120">
        <v>290929</v>
      </c>
      <c r="F931" s="121" t="s">
        <v>348</v>
      </c>
      <c r="G931" s="150" t="s">
        <v>529</v>
      </c>
      <c r="H931" s="163" t="s">
        <v>181</v>
      </c>
      <c r="I931" s="124"/>
      <c r="J931" s="124"/>
      <c r="K931" s="124"/>
      <c r="L931" s="124"/>
      <c r="M931" s="124"/>
      <c r="N931" s="124"/>
      <c r="O931" s="124"/>
      <c r="P931" s="124"/>
      <c r="Q931" s="142"/>
      <c r="R931" s="126"/>
      <c r="S931" s="124"/>
      <c r="T931" s="124"/>
      <c r="U931" s="124"/>
      <c r="V931" s="124"/>
      <c r="W931" s="124"/>
      <c r="X931" s="124"/>
      <c r="Y931" s="124"/>
      <c r="Z931" s="124"/>
      <c r="AA931" s="142"/>
      <c r="AB931" s="126"/>
      <c r="AC931" s="127">
        <f t="shared" si="131"/>
        <v>0</v>
      </c>
      <c r="AD931" s="143" t="s">
        <v>1558</v>
      </c>
      <c r="AE931" s="143" t="s">
        <v>1296</v>
      </c>
      <c r="AF931" s="129"/>
      <c r="AG931" s="129"/>
      <c r="AH931" s="130"/>
      <c r="AI931" s="131">
        <f t="shared" si="129"/>
        <v>32</v>
      </c>
      <c r="AJ931" s="132" t="str">
        <f t="shared" si="130"/>
        <v>XH</v>
      </c>
      <c r="AK931" s="133"/>
      <c r="AL931" s="134" t="str">
        <f t="shared" si="124"/>
        <v>XH</v>
      </c>
      <c r="AM931" s="119">
        <v>675</v>
      </c>
      <c r="AN931" s="135">
        <f t="shared" si="125"/>
        <v>2</v>
      </c>
      <c r="AO931" s="135" t="str">
        <f t="shared" si="126"/>
        <v>129</v>
      </c>
      <c r="AP931" s="135" t="str">
        <f t="shared" si="127"/>
        <v>12</v>
      </c>
      <c r="AQ931" s="135" t="str">
        <f t="shared" si="128"/>
        <v>2</v>
      </c>
      <c r="AR931" s="146"/>
      <c r="AS931" s="145">
        <v>2</v>
      </c>
      <c r="AT931" s="145"/>
      <c r="AU931" s="137"/>
      <c r="AV931" s="6"/>
      <c r="AW931" s="6"/>
      <c r="AX931" s="6"/>
      <c r="AY931" s="6"/>
      <c r="AZ931" s="6"/>
      <c r="BA931" s="6"/>
      <c r="BB931" s="6"/>
      <c r="BC931" s="6"/>
      <c r="BD931" s="6"/>
      <c r="BE931" s="6"/>
      <c r="BF931" s="6"/>
      <c r="BG931" s="6"/>
      <c r="BH931" s="6"/>
      <c r="BI931" s="6"/>
      <c r="BJ931" s="6"/>
      <c r="BK931" s="6"/>
      <c r="BL931" s="6"/>
      <c r="BM931" s="6"/>
      <c r="BN931" s="6"/>
      <c r="BO931" s="6"/>
      <c r="BP931" s="6"/>
      <c r="BQ931" s="6"/>
      <c r="BR931" s="6"/>
      <c r="BS931" s="6"/>
      <c r="BT931" s="6"/>
      <c r="BU931" s="6"/>
      <c r="BV931" s="6"/>
      <c r="BW931" s="6"/>
      <c r="BX931" s="6"/>
    </row>
    <row r="932" spans="1:76" ht="24.95" customHeight="1" x14ac:dyDescent="0.2">
      <c r="A932" s="43">
        <v>4</v>
      </c>
      <c r="B932" s="44">
        <v>23</v>
      </c>
      <c r="C932" s="14" t="s">
        <v>1300</v>
      </c>
      <c r="D932" s="119">
        <f>IF(AND(AS932=AS931,AL932=AL931),IF(AL932="TN",IF(AS931=3,IF(D931&lt;'Phan phong'!$I$9,D931+1,1),IF(D931&lt;'Phan phong'!$I$10,D931+1,1)),IF(AS931=3,IF(D931&lt;'Phan phong'!$P$9,D931+1,1),IF(D931&lt;'Phan phong'!$P$10,D931+1,1))),1)</f>
        <v>25</v>
      </c>
      <c r="E932" s="138">
        <v>290930</v>
      </c>
      <c r="F932" s="121" t="s">
        <v>371</v>
      </c>
      <c r="G932" s="150" t="s">
        <v>1310</v>
      </c>
      <c r="H932" s="163" t="s">
        <v>188</v>
      </c>
      <c r="I932" s="142"/>
      <c r="J932" s="142"/>
      <c r="K932" s="124"/>
      <c r="L932" s="124"/>
      <c r="M932" s="124"/>
      <c r="N932" s="124"/>
      <c r="O932" s="124"/>
      <c r="P932" s="124"/>
      <c r="Q932" s="142"/>
      <c r="R932" s="126"/>
      <c r="S932" s="142"/>
      <c r="T932" s="142"/>
      <c r="U932" s="124"/>
      <c r="V932" s="124"/>
      <c r="W932" s="124"/>
      <c r="X932" s="124"/>
      <c r="Y932" s="124"/>
      <c r="Z932" s="124"/>
      <c r="AA932" s="142"/>
      <c r="AB932" s="126"/>
      <c r="AC932" s="127">
        <f t="shared" si="131"/>
        <v>0</v>
      </c>
      <c r="AD932" s="143" t="s">
        <v>1288</v>
      </c>
      <c r="AE932" s="143" t="s">
        <v>1295</v>
      </c>
      <c r="AF932" s="129"/>
      <c r="AG932" s="129"/>
      <c r="AH932" s="171"/>
      <c r="AI932" s="131">
        <f t="shared" si="129"/>
        <v>32</v>
      </c>
      <c r="AJ932" s="132" t="str">
        <f t="shared" si="130"/>
        <v>XH</v>
      </c>
      <c r="AK932" s="133"/>
      <c r="AL932" s="134" t="str">
        <f t="shared" si="124"/>
        <v>XH</v>
      </c>
      <c r="AM932" s="119">
        <v>606</v>
      </c>
      <c r="AN932" s="135">
        <f t="shared" si="125"/>
        <v>2</v>
      </c>
      <c r="AO932" s="135" t="str">
        <f t="shared" si="126"/>
        <v>127</v>
      </c>
      <c r="AP932" s="135" t="str">
        <f t="shared" si="127"/>
        <v>12</v>
      </c>
      <c r="AQ932" s="135" t="str">
        <f t="shared" si="128"/>
        <v>2</v>
      </c>
      <c r="AR932" s="146"/>
      <c r="AS932" s="145">
        <v>2</v>
      </c>
      <c r="AT932" s="145"/>
      <c r="AU932" s="137"/>
      <c r="AV932" s="6"/>
      <c r="AW932" s="6"/>
      <c r="AX932" s="6"/>
      <c r="AY932" s="6"/>
      <c r="AZ932" s="6"/>
      <c r="BA932" s="6"/>
      <c r="BB932" s="6"/>
      <c r="BC932" s="6"/>
      <c r="BD932" s="6"/>
      <c r="BE932" s="6"/>
      <c r="BF932" s="6"/>
      <c r="BG932" s="6"/>
      <c r="BH932" s="6"/>
      <c r="BI932" s="6"/>
      <c r="BJ932" s="6"/>
      <c r="BK932" s="6"/>
      <c r="BL932" s="6"/>
      <c r="BM932" s="6"/>
      <c r="BN932" s="6"/>
      <c r="BO932" s="6"/>
      <c r="BP932" s="6"/>
      <c r="BQ932" s="6"/>
      <c r="BR932" s="6"/>
      <c r="BS932" s="6"/>
      <c r="BT932" s="6"/>
      <c r="BU932" s="6"/>
      <c r="BV932" s="6"/>
      <c r="BW932" s="6"/>
      <c r="BX932" s="6"/>
    </row>
    <row r="933" spans="1:76" ht="24.95" customHeight="1" x14ac:dyDescent="0.2">
      <c r="A933" s="43">
        <v>4</v>
      </c>
      <c r="B933" s="44">
        <v>26</v>
      </c>
      <c r="C933" s="14" t="s">
        <v>1300</v>
      </c>
      <c r="D933" s="119">
        <f>IF(AND(AS933=AS932,AL933=AL932),IF(AL933="TN",IF(AS932=3,IF(D932&lt;'Phan phong'!$I$9,D932+1,1),IF(D932&lt;'Phan phong'!$I$10,D932+1,1)),IF(AS932=3,IF(D932&lt;'Phan phong'!$P$9,D932+1,1),IF(D932&lt;'Phan phong'!$P$10,D932+1,1))),1)</f>
        <v>26</v>
      </c>
      <c r="E933" s="120">
        <v>290931</v>
      </c>
      <c r="F933" s="121" t="s">
        <v>348</v>
      </c>
      <c r="G933" s="150" t="s">
        <v>1310</v>
      </c>
      <c r="H933" s="163" t="s">
        <v>187</v>
      </c>
      <c r="I933" s="175"/>
      <c r="J933" s="175"/>
      <c r="K933" s="124"/>
      <c r="L933" s="124"/>
      <c r="M933" s="124"/>
      <c r="N933" s="124"/>
      <c r="O933" s="124"/>
      <c r="P933" s="124"/>
      <c r="Q933" s="142"/>
      <c r="R933" s="126"/>
      <c r="S933" s="175"/>
      <c r="T933" s="175"/>
      <c r="U933" s="124"/>
      <c r="V933" s="124"/>
      <c r="W933" s="124"/>
      <c r="X933" s="124"/>
      <c r="Y933" s="124"/>
      <c r="Z933" s="124"/>
      <c r="AA933" s="142"/>
      <c r="AB933" s="126"/>
      <c r="AC933" s="127">
        <f t="shared" si="131"/>
        <v>0</v>
      </c>
      <c r="AD933" s="143" t="s">
        <v>1292</v>
      </c>
      <c r="AE933" s="143" t="s">
        <v>1297</v>
      </c>
      <c r="AF933" s="129"/>
      <c r="AG933" s="129"/>
      <c r="AH933" s="130"/>
      <c r="AI933" s="131">
        <f t="shared" si="129"/>
        <v>32</v>
      </c>
      <c r="AJ933" s="132" t="str">
        <f t="shared" si="130"/>
        <v>XH</v>
      </c>
      <c r="AK933" s="133"/>
      <c r="AL933" s="134" t="str">
        <f t="shared" si="124"/>
        <v>XH</v>
      </c>
      <c r="AM933" s="119">
        <v>569</v>
      </c>
      <c r="AN933" s="135">
        <f t="shared" si="125"/>
        <v>2</v>
      </c>
      <c r="AO933" s="135" t="str">
        <f t="shared" si="126"/>
        <v>126</v>
      </c>
      <c r="AP933" s="135" t="str">
        <f t="shared" si="127"/>
        <v>12</v>
      </c>
      <c r="AQ933" s="135" t="str">
        <f t="shared" si="128"/>
        <v>2</v>
      </c>
      <c r="AR933" s="146"/>
      <c r="AS933" s="145">
        <v>2</v>
      </c>
      <c r="AT933" s="145"/>
      <c r="AU933" s="162"/>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row>
    <row r="934" spans="1:76" ht="24.95" customHeight="1" x14ac:dyDescent="0.2">
      <c r="A934" s="43">
        <v>5</v>
      </c>
      <c r="B934" s="44">
        <v>25</v>
      </c>
      <c r="C934" s="14" t="s">
        <v>1300</v>
      </c>
      <c r="D934" s="119">
        <f>IF(AND(AS934=AS933,AL934=AL933),IF(AL934="TN",IF(AS933=3,IF(D933&lt;'Phan phong'!$I$9,D933+1,1),IF(D933&lt;'Phan phong'!$I$10,D933+1,1)),IF(AS933=3,IF(D933&lt;'Phan phong'!$P$9,D933+1,1),IF(D933&lt;'Phan phong'!$P$10,D933+1,1))),1)</f>
        <v>27</v>
      </c>
      <c r="E934" s="138">
        <v>290932</v>
      </c>
      <c r="F934" s="121" t="s">
        <v>1454</v>
      </c>
      <c r="G934" s="150" t="s">
        <v>1342</v>
      </c>
      <c r="H934" s="163" t="s">
        <v>195</v>
      </c>
      <c r="I934" s="142"/>
      <c r="J934" s="142"/>
      <c r="K934" s="124"/>
      <c r="L934" s="124"/>
      <c r="M934" s="124"/>
      <c r="N934" s="124"/>
      <c r="O934" s="124"/>
      <c r="P934" s="124"/>
      <c r="Q934" s="142"/>
      <c r="R934" s="126"/>
      <c r="S934" s="142"/>
      <c r="T934" s="142"/>
      <c r="U934" s="124"/>
      <c r="V934" s="124"/>
      <c r="W934" s="124"/>
      <c r="X934" s="124"/>
      <c r="Y934" s="124"/>
      <c r="Z934" s="124"/>
      <c r="AA934" s="142"/>
      <c r="AB934" s="126"/>
      <c r="AC934" s="127">
        <f t="shared" si="131"/>
        <v>0</v>
      </c>
      <c r="AD934" s="143" t="s">
        <v>1292</v>
      </c>
      <c r="AE934" s="143" t="s">
        <v>37</v>
      </c>
      <c r="AF934" s="129"/>
      <c r="AG934" s="129"/>
      <c r="AH934" s="171"/>
      <c r="AI934" s="131">
        <f t="shared" si="129"/>
        <v>32</v>
      </c>
      <c r="AJ934" s="132" t="str">
        <f t="shared" si="130"/>
        <v>XH</v>
      </c>
      <c r="AK934" s="133"/>
      <c r="AL934" s="134" t="str">
        <f t="shared" si="124"/>
        <v>XH</v>
      </c>
      <c r="AM934" s="119">
        <v>570</v>
      </c>
      <c r="AN934" s="135">
        <f t="shared" si="125"/>
        <v>2</v>
      </c>
      <c r="AO934" s="135" t="str">
        <f t="shared" si="126"/>
        <v>126</v>
      </c>
      <c r="AP934" s="135" t="str">
        <f t="shared" si="127"/>
        <v>12</v>
      </c>
      <c r="AQ934" s="135" t="str">
        <f t="shared" si="128"/>
        <v>2</v>
      </c>
      <c r="AR934" s="160"/>
      <c r="AS934" s="145">
        <v>2</v>
      </c>
      <c r="AT934" s="145"/>
      <c r="AU934" s="137"/>
      <c r="AV934" s="6"/>
      <c r="AW934" s="6"/>
      <c r="AX934" s="6"/>
      <c r="AY934" s="6"/>
      <c r="AZ934" s="6"/>
      <c r="BA934" s="6"/>
      <c r="BB934" s="6"/>
      <c r="BC934" s="6"/>
      <c r="BD934" s="6"/>
      <c r="BE934" s="6"/>
      <c r="BF934" s="6"/>
      <c r="BG934" s="6"/>
      <c r="BH934" s="6"/>
      <c r="BI934" s="6"/>
      <c r="BJ934" s="6"/>
      <c r="BK934" s="6"/>
      <c r="BL934" s="6"/>
      <c r="BM934" s="6"/>
      <c r="BN934" s="6"/>
      <c r="BO934" s="6"/>
      <c r="BP934" s="6"/>
      <c r="BQ934" s="6"/>
      <c r="BR934" s="6"/>
      <c r="BS934" s="6"/>
      <c r="BT934" s="6"/>
      <c r="BU934" s="6"/>
      <c r="BV934" s="6"/>
      <c r="BW934" s="6"/>
      <c r="BX934" s="6"/>
    </row>
    <row r="935" spans="1:76" ht="24.95" customHeight="1" x14ac:dyDescent="0.2">
      <c r="A935" s="43">
        <v>5</v>
      </c>
      <c r="B935" s="44">
        <v>38</v>
      </c>
      <c r="C935" s="14" t="s">
        <v>1300</v>
      </c>
      <c r="D935" s="119">
        <f>IF(AND(AS935=AS934,AL935=AL934),IF(AL935="TN",IF(AS934=3,IF(D934&lt;'Phan phong'!$I$9,D934+1,1),IF(D934&lt;'Phan phong'!$I$10,D934+1,1)),IF(AS934=3,IF(D934&lt;'Phan phong'!$P$9,D934+1,1),IF(D934&lt;'Phan phong'!$P$10,D934+1,1))),1)</f>
        <v>1</v>
      </c>
      <c r="E935" s="120">
        <v>290933</v>
      </c>
      <c r="F935" s="121" t="s">
        <v>1404</v>
      </c>
      <c r="G935" s="150" t="s">
        <v>1304</v>
      </c>
      <c r="H935" s="163" t="s">
        <v>68</v>
      </c>
      <c r="I935" s="142"/>
      <c r="J935" s="142"/>
      <c r="K935" s="124"/>
      <c r="L935" s="124"/>
      <c r="M935" s="124"/>
      <c r="N935" s="124"/>
      <c r="O935" s="124"/>
      <c r="P935" s="124"/>
      <c r="Q935" s="142"/>
      <c r="R935" s="126"/>
      <c r="S935" s="142"/>
      <c r="T935" s="142"/>
      <c r="U935" s="124"/>
      <c r="V935" s="124"/>
      <c r="W935" s="124"/>
      <c r="X935" s="124"/>
      <c r="Y935" s="124"/>
      <c r="Z935" s="124"/>
      <c r="AA935" s="142"/>
      <c r="AB935" s="126"/>
      <c r="AC935" s="127">
        <f t="shared" si="131"/>
        <v>0</v>
      </c>
      <c r="AD935" s="143" t="s">
        <v>1558</v>
      </c>
      <c r="AE935" s="143" t="s">
        <v>37</v>
      </c>
      <c r="AF935" s="129"/>
      <c r="AG935" s="129"/>
      <c r="AH935" s="171"/>
      <c r="AI935" s="131">
        <f t="shared" si="129"/>
        <v>33</v>
      </c>
      <c r="AJ935" s="132" t="str">
        <f t="shared" si="130"/>
        <v>XH</v>
      </c>
      <c r="AK935" s="133"/>
      <c r="AL935" s="134" t="str">
        <f t="shared" si="124"/>
        <v>XH</v>
      </c>
      <c r="AM935" s="119">
        <v>676</v>
      </c>
      <c r="AN935" s="135">
        <f t="shared" si="125"/>
        <v>2</v>
      </c>
      <c r="AO935" s="135" t="str">
        <f t="shared" si="126"/>
        <v>129</v>
      </c>
      <c r="AP935" s="135" t="str">
        <f t="shared" si="127"/>
        <v>12</v>
      </c>
      <c r="AQ935" s="135" t="str">
        <f t="shared" si="128"/>
        <v>2</v>
      </c>
      <c r="AR935" s="146"/>
      <c r="AS935" s="145">
        <v>2</v>
      </c>
      <c r="AT935" s="145"/>
      <c r="AU935" s="145"/>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row>
    <row r="936" spans="1:76" ht="24.95" customHeight="1" x14ac:dyDescent="0.25">
      <c r="A936" s="43">
        <v>7</v>
      </c>
      <c r="B936" s="44">
        <v>3</v>
      </c>
      <c r="C936" s="14" t="s">
        <v>1300</v>
      </c>
      <c r="D936" s="119">
        <f>IF(AND(AS936=AS935,AL936=AL935),IF(AL936="TN",IF(AS935=3,IF(D935&lt;'Phan phong'!$I$9,D935+1,1),IF(D935&lt;'Phan phong'!$I$10,D935+1,1)),IF(AS935=3,IF(D935&lt;'Phan phong'!$P$9,D935+1,1),IF(D935&lt;'Phan phong'!$P$10,D935+1,1))),1)</f>
        <v>2</v>
      </c>
      <c r="E936" s="138">
        <v>290934</v>
      </c>
      <c r="F936" s="121" t="s">
        <v>1373</v>
      </c>
      <c r="G936" s="150" t="s">
        <v>494</v>
      </c>
      <c r="H936" s="163" t="s">
        <v>65</v>
      </c>
      <c r="I936" s="124"/>
      <c r="J936" s="124"/>
      <c r="K936" s="124"/>
      <c r="L936" s="124"/>
      <c r="M936" s="124"/>
      <c r="N936" s="124"/>
      <c r="O936" s="124"/>
      <c r="P936" s="124"/>
      <c r="Q936" s="142"/>
      <c r="R936" s="152"/>
      <c r="S936" s="124"/>
      <c r="T936" s="124"/>
      <c r="U936" s="124"/>
      <c r="V936" s="124"/>
      <c r="W936" s="124"/>
      <c r="X936" s="124"/>
      <c r="Y936" s="124"/>
      <c r="Z936" s="124"/>
      <c r="AA936" s="142"/>
      <c r="AB936" s="152"/>
      <c r="AC936" s="127">
        <f t="shared" si="131"/>
        <v>0</v>
      </c>
      <c r="AD936" s="143" t="s">
        <v>1283</v>
      </c>
      <c r="AE936" s="143" t="s">
        <v>1293</v>
      </c>
      <c r="AF936" s="129"/>
      <c r="AG936" s="129"/>
      <c r="AH936" s="130"/>
      <c r="AI936" s="131">
        <f t="shared" si="129"/>
        <v>33</v>
      </c>
      <c r="AJ936" s="132" t="str">
        <f t="shared" si="130"/>
        <v>TN</v>
      </c>
      <c r="AK936" s="133" t="s">
        <v>272</v>
      </c>
      <c r="AL936" s="134" t="str">
        <f t="shared" si="124"/>
        <v>XH</v>
      </c>
      <c r="AM936" s="119">
        <v>390</v>
      </c>
      <c r="AN936" s="135">
        <f t="shared" si="125"/>
        <v>2</v>
      </c>
      <c r="AO936" s="135" t="str">
        <f t="shared" si="126"/>
        <v>121</v>
      </c>
      <c r="AP936" s="135" t="str">
        <f t="shared" si="127"/>
        <v>12</v>
      </c>
      <c r="AQ936" s="135" t="str">
        <f t="shared" si="128"/>
        <v>2</v>
      </c>
      <c r="AR936" s="136"/>
      <c r="AS936" s="156">
        <v>2</v>
      </c>
      <c r="AT936" s="161"/>
      <c r="AU936" s="137"/>
      <c r="AV936" s="6"/>
      <c r="AW936" s="6"/>
      <c r="AX936" s="6"/>
      <c r="AY936" s="6"/>
      <c r="AZ936" s="6"/>
      <c r="BA936" s="6"/>
      <c r="BB936" s="6"/>
      <c r="BC936" s="6"/>
      <c r="BD936" s="6"/>
      <c r="BE936" s="6"/>
      <c r="BF936" s="6"/>
      <c r="BG936" s="6"/>
      <c r="BH936" s="6"/>
      <c r="BI936" s="6"/>
      <c r="BJ936" s="6"/>
      <c r="BK936" s="6"/>
      <c r="BL936" s="6"/>
      <c r="BM936" s="6"/>
      <c r="BN936" s="6"/>
      <c r="BO936" s="6"/>
      <c r="BP936" s="6"/>
      <c r="BQ936" s="6"/>
      <c r="BR936" s="6"/>
      <c r="BS936" s="6"/>
      <c r="BT936" s="6"/>
      <c r="BU936" s="6"/>
      <c r="BV936" s="6"/>
      <c r="BW936" s="6"/>
      <c r="BX936" s="6"/>
    </row>
    <row r="937" spans="1:76" ht="24.95" customHeight="1" x14ac:dyDescent="0.2">
      <c r="A937" s="43">
        <v>5</v>
      </c>
      <c r="B937" s="44">
        <v>26</v>
      </c>
      <c r="C937" s="14" t="s">
        <v>1300</v>
      </c>
      <c r="D937" s="119">
        <f>IF(AND(AS937=AS936,AL937=AL936),IF(AL937="TN",IF(AS936=3,IF(D936&lt;'Phan phong'!$I$9,D936+1,1),IF(D936&lt;'Phan phong'!$I$10,D936+1,1)),IF(AS936=3,IF(D936&lt;'Phan phong'!$P$9,D936+1,1),IF(D936&lt;'Phan phong'!$P$10,D936+1,1))),1)</f>
        <v>3</v>
      </c>
      <c r="E937" s="120">
        <v>290935</v>
      </c>
      <c r="F937" s="121" t="s">
        <v>1443</v>
      </c>
      <c r="G937" s="150" t="s">
        <v>494</v>
      </c>
      <c r="H937" s="163" t="s">
        <v>98</v>
      </c>
      <c r="I937" s="142"/>
      <c r="J937" s="142"/>
      <c r="K937" s="124"/>
      <c r="L937" s="124"/>
      <c r="M937" s="124"/>
      <c r="N937" s="124"/>
      <c r="O937" s="124"/>
      <c r="P937" s="124"/>
      <c r="Q937" s="142"/>
      <c r="R937" s="126"/>
      <c r="S937" s="142"/>
      <c r="T937" s="142"/>
      <c r="U937" s="124"/>
      <c r="V937" s="124"/>
      <c r="W937" s="124"/>
      <c r="X937" s="124"/>
      <c r="Y937" s="124"/>
      <c r="Z937" s="124"/>
      <c r="AA937" s="142"/>
      <c r="AB937" s="126"/>
      <c r="AC937" s="127">
        <f t="shared" si="131"/>
        <v>0</v>
      </c>
      <c r="AD937" s="143" t="s">
        <v>1288</v>
      </c>
      <c r="AE937" s="143" t="s">
        <v>1296</v>
      </c>
      <c r="AF937" s="129"/>
      <c r="AG937" s="129"/>
      <c r="AH937" s="171"/>
      <c r="AI937" s="131">
        <f t="shared" si="129"/>
        <v>33</v>
      </c>
      <c r="AJ937" s="132" t="str">
        <f t="shared" si="130"/>
        <v>XH</v>
      </c>
      <c r="AK937" s="133"/>
      <c r="AL937" s="134" t="str">
        <f t="shared" si="124"/>
        <v>XH</v>
      </c>
      <c r="AM937" s="119">
        <v>607</v>
      </c>
      <c r="AN937" s="135">
        <f t="shared" si="125"/>
        <v>2</v>
      </c>
      <c r="AO937" s="135" t="str">
        <f t="shared" si="126"/>
        <v>127</v>
      </c>
      <c r="AP937" s="135" t="str">
        <f t="shared" si="127"/>
        <v>12</v>
      </c>
      <c r="AQ937" s="135" t="str">
        <f t="shared" si="128"/>
        <v>2</v>
      </c>
      <c r="AR937" s="146"/>
      <c r="AS937" s="145">
        <v>2</v>
      </c>
      <c r="AT937" s="145"/>
      <c r="AU937" s="137"/>
      <c r="AV937" s="6"/>
      <c r="AW937" s="6"/>
      <c r="AX937" s="6"/>
      <c r="AY937" s="6"/>
      <c r="AZ937" s="6"/>
      <c r="BA937" s="6"/>
      <c r="BB937" s="6"/>
      <c r="BC937" s="6"/>
      <c r="BD937" s="6"/>
      <c r="BE937" s="6"/>
      <c r="BF937" s="6"/>
      <c r="BG937" s="6"/>
      <c r="BH937" s="6"/>
      <c r="BI937" s="6"/>
      <c r="BJ937" s="6"/>
      <c r="BK937" s="6"/>
      <c r="BL937" s="6"/>
      <c r="BM937" s="6"/>
      <c r="BN937" s="6"/>
      <c r="BO937" s="6"/>
      <c r="BP937" s="6"/>
      <c r="BQ937" s="6"/>
      <c r="BR937" s="6"/>
      <c r="BS937" s="6"/>
      <c r="BT937" s="6"/>
      <c r="BU937" s="6"/>
      <c r="BV937" s="6"/>
      <c r="BW937" s="6"/>
      <c r="BX937" s="6"/>
    </row>
    <row r="938" spans="1:76" ht="24.95" customHeight="1" x14ac:dyDescent="0.25">
      <c r="A938" s="43">
        <v>7</v>
      </c>
      <c r="B938" s="44">
        <v>34</v>
      </c>
      <c r="C938" s="14" t="s">
        <v>1300</v>
      </c>
      <c r="D938" s="119">
        <f>IF(AND(AS938=AS937,AL938=AL937),IF(AL938="TN",IF(AS937=3,IF(D937&lt;'Phan phong'!$I$9,D937+1,1),IF(D937&lt;'Phan phong'!$I$10,D937+1,1)),IF(AS937=3,IF(D937&lt;'Phan phong'!$P$9,D937+1,1),IF(D937&lt;'Phan phong'!$P$10,D937+1,1))),1)</f>
        <v>4</v>
      </c>
      <c r="E938" s="138">
        <v>290936</v>
      </c>
      <c r="F938" s="121" t="s">
        <v>332</v>
      </c>
      <c r="G938" s="150" t="s">
        <v>1326</v>
      </c>
      <c r="H938" s="163" t="s">
        <v>68</v>
      </c>
      <c r="I938" s="142"/>
      <c r="J938" s="142"/>
      <c r="K938" s="124"/>
      <c r="L938" s="124"/>
      <c r="M938" s="124"/>
      <c r="N938" s="124"/>
      <c r="O938" s="124"/>
      <c r="P938" s="124"/>
      <c r="Q938" s="142"/>
      <c r="R938" s="152"/>
      <c r="S938" s="142"/>
      <c r="T938" s="142"/>
      <c r="U938" s="124"/>
      <c r="V938" s="124"/>
      <c r="W938" s="124"/>
      <c r="X938" s="124"/>
      <c r="Y938" s="124"/>
      <c r="Z938" s="124"/>
      <c r="AA938" s="142"/>
      <c r="AB938" s="152"/>
      <c r="AC938" s="127">
        <f t="shared" si="131"/>
        <v>0</v>
      </c>
      <c r="AD938" s="143" t="s">
        <v>1291</v>
      </c>
      <c r="AE938" s="143" t="s">
        <v>37</v>
      </c>
      <c r="AF938" s="129"/>
      <c r="AG938" s="129"/>
      <c r="AH938" s="171"/>
      <c r="AI938" s="131">
        <f t="shared" si="129"/>
        <v>33</v>
      </c>
      <c r="AJ938" s="132" t="str">
        <f t="shared" si="130"/>
        <v>XH</v>
      </c>
      <c r="AK938" s="154"/>
      <c r="AL938" s="134" t="str">
        <f t="shared" si="124"/>
        <v>XH</v>
      </c>
      <c r="AM938" s="119">
        <v>644</v>
      </c>
      <c r="AN938" s="135">
        <f t="shared" si="125"/>
        <v>2</v>
      </c>
      <c r="AO938" s="135" t="str">
        <f t="shared" si="126"/>
        <v>128</v>
      </c>
      <c r="AP938" s="135" t="str">
        <f t="shared" si="127"/>
        <v>12</v>
      </c>
      <c r="AQ938" s="135" t="str">
        <f t="shared" si="128"/>
        <v>2</v>
      </c>
      <c r="AR938" s="155"/>
      <c r="AS938" s="145">
        <v>2</v>
      </c>
      <c r="AT938" s="156"/>
      <c r="AU938" s="145"/>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row>
    <row r="939" spans="1:76" ht="24.95" customHeight="1" x14ac:dyDescent="0.25">
      <c r="A939" s="43">
        <v>6</v>
      </c>
      <c r="B939" s="44">
        <v>30</v>
      </c>
      <c r="C939" s="14" t="s">
        <v>1300</v>
      </c>
      <c r="D939" s="119">
        <f>IF(AND(AS939=AS938,AL939=AL938),IF(AL939="TN",IF(AS938=3,IF(D938&lt;'Phan phong'!$I$9,D938+1,1),IF(D938&lt;'Phan phong'!$I$10,D938+1,1)),IF(AS938=3,IF(D938&lt;'Phan phong'!$P$9,D938+1,1),IF(D938&lt;'Phan phong'!$P$10,D938+1,1))),1)</f>
        <v>5</v>
      </c>
      <c r="E939" s="120">
        <v>290937</v>
      </c>
      <c r="F939" s="121" t="s">
        <v>1455</v>
      </c>
      <c r="G939" s="150" t="s">
        <v>1343</v>
      </c>
      <c r="H939" s="163" t="s">
        <v>196</v>
      </c>
      <c r="I939" s="142"/>
      <c r="J939" s="142"/>
      <c r="K939" s="124"/>
      <c r="L939" s="124"/>
      <c r="M939" s="124"/>
      <c r="N939" s="124"/>
      <c r="O939" s="124"/>
      <c r="P939" s="124"/>
      <c r="Q939" s="142"/>
      <c r="R939" s="172"/>
      <c r="S939" s="142"/>
      <c r="T939" s="142"/>
      <c r="U939" s="124"/>
      <c r="V939" s="124"/>
      <c r="W939" s="124"/>
      <c r="X939" s="124"/>
      <c r="Y939" s="124"/>
      <c r="Z939" s="124"/>
      <c r="AA939" s="142"/>
      <c r="AB939" s="172"/>
      <c r="AC939" s="127">
        <f t="shared" si="131"/>
        <v>0</v>
      </c>
      <c r="AD939" s="143" t="s">
        <v>1288</v>
      </c>
      <c r="AE939" s="143" t="s">
        <v>1297</v>
      </c>
      <c r="AF939" s="129"/>
      <c r="AG939" s="129"/>
      <c r="AH939" s="171"/>
      <c r="AI939" s="131">
        <f t="shared" si="129"/>
        <v>33</v>
      </c>
      <c r="AJ939" s="132" t="str">
        <f t="shared" si="130"/>
        <v>XH</v>
      </c>
      <c r="AK939" s="133"/>
      <c r="AL939" s="134" t="str">
        <f t="shared" si="124"/>
        <v>XH</v>
      </c>
      <c r="AM939" s="119">
        <v>608</v>
      </c>
      <c r="AN939" s="135">
        <f t="shared" si="125"/>
        <v>2</v>
      </c>
      <c r="AO939" s="135" t="str">
        <f t="shared" si="126"/>
        <v>127</v>
      </c>
      <c r="AP939" s="135" t="str">
        <f t="shared" si="127"/>
        <v>12</v>
      </c>
      <c r="AQ939" s="135" t="str">
        <f t="shared" si="128"/>
        <v>2</v>
      </c>
      <c r="AR939" s="136"/>
      <c r="AS939" s="145">
        <v>2</v>
      </c>
      <c r="AT939" s="161"/>
      <c r="AU939" s="145"/>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row>
    <row r="940" spans="1:76" ht="24.95" customHeight="1" x14ac:dyDescent="0.25">
      <c r="A940" s="43">
        <v>6</v>
      </c>
      <c r="B940" s="44">
        <v>39</v>
      </c>
      <c r="C940" s="14" t="s">
        <v>1300</v>
      </c>
      <c r="D940" s="119">
        <f>IF(AND(AS940=AS939,AL940=AL939),IF(AL940="TN",IF(AS939=3,IF(D939&lt;'Phan phong'!$I$9,D939+1,1),IF(D939&lt;'Phan phong'!$I$10,D939+1,1)),IF(AS939=3,IF(D939&lt;'Phan phong'!$P$9,D939+1,1),IF(D939&lt;'Phan phong'!$P$10,D939+1,1))),1)</f>
        <v>6</v>
      </c>
      <c r="E940" s="138">
        <v>290938</v>
      </c>
      <c r="F940" s="121" t="s">
        <v>348</v>
      </c>
      <c r="G940" s="150" t="s">
        <v>1343</v>
      </c>
      <c r="H940" s="163" t="s">
        <v>46</v>
      </c>
      <c r="I940" s="142"/>
      <c r="J940" s="142"/>
      <c r="K940" s="124"/>
      <c r="L940" s="124"/>
      <c r="M940" s="124"/>
      <c r="N940" s="124"/>
      <c r="O940" s="124"/>
      <c r="P940" s="124"/>
      <c r="Q940" s="142"/>
      <c r="R940" s="126"/>
      <c r="S940" s="142"/>
      <c r="T940" s="142"/>
      <c r="U940" s="124"/>
      <c r="V940" s="124"/>
      <c r="W940" s="124"/>
      <c r="X940" s="124"/>
      <c r="Y940" s="124"/>
      <c r="Z940" s="124"/>
      <c r="AA940" s="142"/>
      <c r="AB940" s="126"/>
      <c r="AC940" s="127">
        <f t="shared" si="131"/>
        <v>0</v>
      </c>
      <c r="AD940" s="143" t="s">
        <v>1558</v>
      </c>
      <c r="AE940" s="143" t="s">
        <v>37</v>
      </c>
      <c r="AF940" s="129"/>
      <c r="AG940" s="129"/>
      <c r="AH940" s="130"/>
      <c r="AI940" s="131">
        <f t="shared" si="129"/>
        <v>33</v>
      </c>
      <c r="AJ940" s="132" t="str">
        <f t="shared" si="130"/>
        <v>XH</v>
      </c>
      <c r="AK940" s="133"/>
      <c r="AL940" s="134" t="str">
        <f t="shared" si="124"/>
        <v>XH</v>
      </c>
      <c r="AM940" s="119">
        <v>677</v>
      </c>
      <c r="AN940" s="135">
        <f t="shared" si="125"/>
        <v>2</v>
      </c>
      <c r="AO940" s="135" t="str">
        <f t="shared" si="126"/>
        <v>129</v>
      </c>
      <c r="AP940" s="135" t="str">
        <f t="shared" si="127"/>
        <v>12</v>
      </c>
      <c r="AQ940" s="135" t="str">
        <f t="shared" si="128"/>
        <v>2</v>
      </c>
      <c r="AR940" s="136"/>
      <c r="AS940" s="145">
        <v>2</v>
      </c>
      <c r="AT940" s="137"/>
      <c r="AU940" s="161"/>
    </row>
    <row r="941" spans="1:76" ht="24.95" customHeight="1" x14ac:dyDescent="0.25">
      <c r="A941" s="43">
        <v>7</v>
      </c>
      <c r="B941" s="44">
        <v>34</v>
      </c>
      <c r="C941" s="14" t="s">
        <v>1300</v>
      </c>
      <c r="D941" s="119">
        <f>IF(AND(AS941=AS940,AL941=AL940),IF(AL941="TN",IF(AS940=3,IF(D940&lt;'Phan phong'!$I$9,D940+1,1),IF(D940&lt;'Phan phong'!$I$10,D940+1,1)),IF(AS940=3,IF(D940&lt;'Phan phong'!$P$9,D940+1,1),IF(D940&lt;'Phan phong'!$P$10,D940+1,1))),1)</f>
        <v>7</v>
      </c>
      <c r="E941" s="120">
        <v>290939</v>
      </c>
      <c r="F941" s="121" t="s">
        <v>346</v>
      </c>
      <c r="G941" s="150" t="s">
        <v>467</v>
      </c>
      <c r="H941" s="163" t="s">
        <v>104</v>
      </c>
      <c r="I941" s="142"/>
      <c r="J941" s="142"/>
      <c r="K941" s="124"/>
      <c r="L941" s="124"/>
      <c r="M941" s="124"/>
      <c r="N941" s="124"/>
      <c r="O941" s="124"/>
      <c r="P941" s="124"/>
      <c r="Q941" s="142"/>
      <c r="R941" s="152"/>
      <c r="S941" s="142"/>
      <c r="T941" s="142"/>
      <c r="U941" s="124"/>
      <c r="V941" s="124"/>
      <c r="W941" s="124"/>
      <c r="X941" s="124"/>
      <c r="Y941" s="124"/>
      <c r="Z941" s="124"/>
      <c r="AA941" s="142"/>
      <c r="AB941" s="152"/>
      <c r="AC941" s="127">
        <f t="shared" si="131"/>
        <v>0</v>
      </c>
      <c r="AD941" s="143" t="s">
        <v>1558</v>
      </c>
      <c r="AE941" s="143" t="s">
        <v>1294</v>
      </c>
      <c r="AF941" s="129"/>
      <c r="AG941" s="129"/>
      <c r="AH941" s="130"/>
      <c r="AI941" s="131">
        <f t="shared" si="129"/>
        <v>33</v>
      </c>
      <c r="AJ941" s="132" t="str">
        <f t="shared" si="130"/>
        <v>XH</v>
      </c>
      <c r="AK941" s="133"/>
      <c r="AL941" s="134" t="str">
        <f t="shared" si="124"/>
        <v>XH</v>
      </c>
      <c r="AM941" s="119">
        <v>678</v>
      </c>
      <c r="AN941" s="135">
        <f t="shared" si="125"/>
        <v>2</v>
      </c>
      <c r="AO941" s="135" t="str">
        <f t="shared" si="126"/>
        <v>129</v>
      </c>
      <c r="AP941" s="135" t="str">
        <f t="shared" si="127"/>
        <v>12</v>
      </c>
      <c r="AQ941" s="135" t="str">
        <f t="shared" si="128"/>
        <v>2</v>
      </c>
      <c r="AR941" s="136"/>
      <c r="AS941" s="145">
        <v>2</v>
      </c>
      <c r="AT941" s="161"/>
      <c r="AU941" s="161"/>
    </row>
    <row r="942" spans="1:76" ht="24.95" customHeight="1" x14ac:dyDescent="0.25">
      <c r="A942" s="43">
        <v>8</v>
      </c>
      <c r="B942" s="44">
        <v>2</v>
      </c>
      <c r="C942" s="14" t="s">
        <v>1300</v>
      </c>
      <c r="D942" s="119">
        <f>IF(AND(AS942=AS941,AL942=AL941),IF(AL942="TN",IF(AS941=3,IF(D941&lt;'Phan phong'!$I$9,D941+1,1),IF(D941&lt;'Phan phong'!$I$10,D941+1,1)),IF(AS941=3,IF(D941&lt;'Phan phong'!$P$9,D941+1,1),IF(D941&lt;'Phan phong'!$P$10,D941+1,1))),1)</f>
        <v>8</v>
      </c>
      <c r="E942" s="138">
        <v>290940</v>
      </c>
      <c r="F942" s="121" t="s">
        <v>1451</v>
      </c>
      <c r="G942" s="150" t="s">
        <v>1341</v>
      </c>
      <c r="H942" s="163" t="s">
        <v>193</v>
      </c>
      <c r="I942" s="142"/>
      <c r="J942" s="142"/>
      <c r="K942" s="124"/>
      <c r="L942" s="124"/>
      <c r="M942" s="124"/>
      <c r="N942" s="124"/>
      <c r="O942" s="124"/>
      <c r="P942" s="124"/>
      <c r="Q942" s="142"/>
      <c r="R942" s="152"/>
      <c r="S942" s="142"/>
      <c r="T942" s="142"/>
      <c r="U942" s="124"/>
      <c r="V942" s="124"/>
      <c r="W942" s="124"/>
      <c r="X942" s="124"/>
      <c r="Y942" s="124"/>
      <c r="Z942" s="124"/>
      <c r="AA942" s="142"/>
      <c r="AB942" s="152"/>
      <c r="AC942" s="127">
        <f t="shared" si="131"/>
        <v>0</v>
      </c>
      <c r="AD942" s="143" t="s">
        <v>1283</v>
      </c>
      <c r="AE942" s="143" t="s">
        <v>37</v>
      </c>
      <c r="AF942" s="129"/>
      <c r="AG942" s="129"/>
      <c r="AH942" s="130"/>
      <c r="AI942" s="131">
        <f t="shared" si="129"/>
        <v>33</v>
      </c>
      <c r="AJ942" s="132" t="str">
        <f t="shared" si="130"/>
        <v>XH</v>
      </c>
      <c r="AK942" s="133"/>
      <c r="AL942" s="134" t="str">
        <f t="shared" si="124"/>
        <v>XH</v>
      </c>
      <c r="AM942" s="119">
        <v>391</v>
      </c>
      <c r="AN942" s="135">
        <f t="shared" si="125"/>
        <v>2</v>
      </c>
      <c r="AO942" s="135" t="str">
        <f t="shared" si="126"/>
        <v>121</v>
      </c>
      <c r="AP942" s="135" t="str">
        <f t="shared" si="127"/>
        <v>12</v>
      </c>
      <c r="AQ942" s="135" t="str">
        <f t="shared" si="128"/>
        <v>2</v>
      </c>
      <c r="AR942" s="136"/>
      <c r="AS942" s="145">
        <v>2</v>
      </c>
      <c r="AT942" s="161"/>
      <c r="AU942" s="137"/>
      <c r="AV942" s="6"/>
      <c r="AW942" s="6"/>
      <c r="AX942" s="6"/>
      <c r="AY942" s="6"/>
      <c r="AZ942" s="6"/>
      <c r="BA942" s="6"/>
      <c r="BB942" s="6"/>
      <c r="BC942" s="6"/>
      <c r="BD942" s="6"/>
      <c r="BE942" s="6"/>
      <c r="BF942" s="6"/>
      <c r="BG942" s="6"/>
      <c r="BH942" s="6"/>
      <c r="BI942" s="6"/>
      <c r="BJ942" s="6"/>
      <c r="BK942" s="6"/>
      <c r="BL942" s="6"/>
      <c r="BM942" s="6"/>
      <c r="BN942" s="6"/>
      <c r="BO942" s="6"/>
      <c r="BP942" s="6"/>
      <c r="BQ942" s="6"/>
      <c r="BR942" s="6"/>
      <c r="BS942" s="6"/>
      <c r="BT942" s="6"/>
      <c r="BU942" s="6"/>
      <c r="BV942" s="6"/>
      <c r="BW942" s="6"/>
      <c r="BX942" s="6"/>
    </row>
    <row r="943" spans="1:76" ht="24.95" customHeight="1" x14ac:dyDescent="0.2">
      <c r="A943" s="43">
        <v>9</v>
      </c>
      <c r="B943" s="44">
        <v>2</v>
      </c>
      <c r="C943" s="14" t="s">
        <v>1300</v>
      </c>
      <c r="D943" s="119">
        <f>IF(AND(AS943=AS942,AL943=AL942),IF(AL943="TN",IF(AS942=3,IF(D942&lt;'Phan phong'!$I$9,D942+1,1),IF(D942&lt;'Phan phong'!$I$10,D942+1,1)),IF(AS942=3,IF(D942&lt;'Phan phong'!$P$9,D942+1,1),IF(D942&lt;'Phan phong'!$P$10,D942+1,1))),1)</f>
        <v>9</v>
      </c>
      <c r="E943" s="120">
        <v>290941</v>
      </c>
      <c r="F943" s="121" t="s">
        <v>657</v>
      </c>
      <c r="G943" s="150" t="s">
        <v>1332</v>
      </c>
      <c r="H943" s="163" t="s">
        <v>194</v>
      </c>
      <c r="I943" s="124"/>
      <c r="J943" s="124"/>
      <c r="K943" s="124"/>
      <c r="L943" s="124"/>
      <c r="M943" s="124"/>
      <c r="N943" s="124"/>
      <c r="O943" s="124"/>
      <c r="P943" s="124"/>
      <c r="Q943" s="142"/>
      <c r="R943" s="126"/>
      <c r="S943" s="124"/>
      <c r="T943" s="124"/>
      <c r="U943" s="124"/>
      <c r="V943" s="124"/>
      <c r="W943" s="124"/>
      <c r="X943" s="124"/>
      <c r="Y943" s="124"/>
      <c r="Z943" s="124"/>
      <c r="AA943" s="142"/>
      <c r="AB943" s="126"/>
      <c r="AC943" s="127">
        <f t="shared" si="131"/>
        <v>0</v>
      </c>
      <c r="AD943" s="143" t="s">
        <v>1283</v>
      </c>
      <c r="AE943" s="143" t="s">
        <v>1296</v>
      </c>
      <c r="AF943" s="129"/>
      <c r="AG943" s="129"/>
      <c r="AH943" s="130"/>
      <c r="AI943" s="131">
        <f t="shared" si="129"/>
        <v>33</v>
      </c>
      <c r="AJ943" s="132" t="str">
        <f t="shared" si="130"/>
        <v>XH</v>
      </c>
      <c r="AK943" s="133"/>
      <c r="AL943" s="134" t="str">
        <f t="shared" si="124"/>
        <v>XH</v>
      </c>
      <c r="AM943" s="119">
        <v>392</v>
      </c>
      <c r="AN943" s="135">
        <f t="shared" si="125"/>
        <v>2</v>
      </c>
      <c r="AO943" s="135" t="str">
        <f t="shared" si="126"/>
        <v>121</v>
      </c>
      <c r="AP943" s="135" t="str">
        <f t="shared" si="127"/>
        <v>12</v>
      </c>
      <c r="AQ943" s="135" t="str">
        <f t="shared" si="128"/>
        <v>2</v>
      </c>
      <c r="AR943" s="146"/>
      <c r="AS943" s="145">
        <v>2</v>
      </c>
      <c r="AT943" s="170"/>
      <c r="AU943" s="137"/>
      <c r="AV943" s="6"/>
      <c r="AW943" s="6"/>
      <c r="AX943" s="6"/>
      <c r="AY943" s="6"/>
      <c r="AZ943" s="6"/>
      <c r="BA943" s="6"/>
      <c r="BB943" s="6"/>
      <c r="BC943" s="6"/>
      <c r="BD943" s="6"/>
      <c r="BE943" s="6"/>
      <c r="BF943" s="6"/>
      <c r="BG943" s="6"/>
      <c r="BH943" s="6"/>
      <c r="BI943" s="6"/>
      <c r="BJ943" s="6"/>
      <c r="BK943" s="6"/>
      <c r="BL943" s="6"/>
      <c r="BM943" s="6"/>
      <c r="BN943" s="6"/>
      <c r="BO943" s="6"/>
      <c r="BP943" s="6"/>
      <c r="BQ943" s="6"/>
      <c r="BR943" s="6"/>
      <c r="BS943" s="6"/>
      <c r="BT943" s="6"/>
      <c r="BU943" s="6"/>
      <c r="BV943" s="6"/>
      <c r="BW943" s="6"/>
      <c r="BX943" s="6"/>
    </row>
    <row r="944" spans="1:76" ht="24.95" customHeight="1" x14ac:dyDescent="0.2">
      <c r="A944" s="43">
        <v>10</v>
      </c>
      <c r="B944" s="44">
        <v>3</v>
      </c>
      <c r="C944" s="14" t="s">
        <v>1300</v>
      </c>
      <c r="D944" s="119">
        <f>IF(AND(AS944=AS943,AL944=AL943),IF(AL944="TN",IF(AS943=3,IF(D943&lt;'Phan phong'!$I$9,D943+1,1),IF(D943&lt;'Phan phong'!$I$10,D943+1,1)),IF(AS943=3,IF(D943&lt;'Phan phong'!$P$9,D943+1,1),IF(D943&lt;'Phan phong'!$P$10,D943+1,1))),1)</f>
        <v>10</v>
      </c>
      <c r="E944" s="138">
        <v>290942</v>
      </c>
      <c r="F944" s="121" t="s">
        <v>1408</v>
      </c>
      <c r="G944" s="150" t="s">
        <v>418</v>
      </c>
      <c r="H944" s="163" t="s">
        <v>70</v>
      </c>
      <c r="I944" s="142"/>
      <c r="J944" s="142"/>
      <c r="K944" s="124"/>
      <c r="L944" s="124"/>
      <c r="M944" s="124"/>
      <c r="N944" s="124"/>
      <c r="O944" s="124"/>
      <c r="P944" s="124"/>
      <c r="Q944" s="142"/>
      <c r="R944" s="126"/>
      <c r="S944" s="142"/>
      <c r="T944" s="142"/>
      <c r="U944" s="124"/>
      <c r="V944" s="124"/>
      <c r="W944" s="124"/>
      <c r="X944" s="124"/>
      <c r="Y944" s="124"/>
      <c r="Z944" s="124"/>
      <c r="AA944" s="142"/>
      <c r="AB944" s="126"/>
      <c r="AC944" s="127">
        <f t="shared" si="131"/>
        <v>0</v>
      </c>
      <c r="AD944" s="143" t="s">
        <v>1283</v>
      </c>
      <c r="AE944" s="143" t="s">
        <v>37</v>
      </c>
      <c r="AF944" s="129"/>
      <c r="AG944" s="129"/>
      <c r="AH944" s="130"/>
      <c r="AI944" s="131">
        <f t="shared" si="129"/>
        <v>33</v>
      </c>
      <c r="AJ944" s="132" t="str">
        <f t="shared" si="130"/>
        <v>XH</v>
      </c>
      <c r="AK944" s="133"/>
      <c r="AL944" s="134" t="str">
        <f t="shared" si="124"/>
        <v>XH</v>
      </c>
      <c r="AM944" s="119">
        <v>393</v>
      </c>
      <c r="AN944" s="135">
        <f t="shared" si="125"/>
        <v>2</v>
      </c>
      <c r="AO944" s="135" t="str">
        <f t="shared" si="126"/>
        <v>121</v>
      </c>
      <c r="AP944" s="135" t="str">
        <f t="shared" si="127"/>
        <v>12</v>
      </c>
      <c r="AQ944" s="135" t="str">
        <f t="shared" si="128"/>
        <v>2</v>
      </c>
      <c r="AR944" s="146"/>
      <c r="AS944" s="145">
        <v>2</v>
      </c>
      <c r="AT944" s="145"/>
      <c r="AU944" s="162"/>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row>
    <row r="945" spans="1:76" ht="24.95" customHeight="1" x14ac:dyDescent="0.25">
      <c r="A945" s="43">
        <v>9</v>
      </c>
      <c r="B945" s="44">
        <v>27</v>
      </c>
      <c r="C945" s="14" t="s">
        <v>1300</v>
      </c>
      <c r="D945" s="119">
        <f>IF(AND(AS945=AS944,AL945=AL944),IF(AL945="TN",IF(AS944=3,IF(D944&lt;'Phan phong'!$I$9,D944+1,1),IF(D944&lt;'Phan phong'!$I$10,D944+1,1)),IF(AS944=3,IF(D944&lt;'Phan phong'!$P$9,D944+1,1),IF(D944&lt;'Phan phong'!$P$10,D944+1,1))),1)</f>
        <v>11</v>
      </c>
      <c r="E945" s="120">
        <v>290943</v>
      </c>
      <c r="F945" s="121" t="s">
        <v>1444</v>
      </c>
      <c r="G945" s="150" t="s">
        <v>418</v>
      </c>
      <c r="H945" s="163" t="s">
        <v>197</v>
      </c>
      <c r="I945" s="142"/>
      <c r="J945" s="142"/>
      <c r="K945" s="124"/>
      <c r="L945" s="124"/>
      <c r="M945" s="124"/>
      <c r="N945" s="124"/>
      <c r="O945" s="124"/>
      <c r="P945" s="124"/>
      <c r="Q945" s="142"/>
      <c r="R945" s="126"/>
      <c r="S945" s="142"/>
      <c r="T945" s="142"/>
      <c r="U945" s="124"/>
      <c r="V945" s="124"/>
      <c r="W945" s="124"/>
      <c r="X945" s="124"/>
      <c r="Y945" s="124"/>
      <c r="Z945" s="124"/>
      <c r="AA945" s="142"/>
      <c r="AB945" s="126"/>
      <c r="AC945" s="127">
        <f t="shared" si="131"/>
        <v>0</v>
      </c>
      <c r="AD945" s="143" t="s">
        <v>1292</v>
      </c>
      <c r="AE945" s="143" t="s">
        <v>1297</v>
      </c>
      <c r="AF945" s="129"/>
      <c r="AG945" s="129"/>
      <c r="AH945" s="171"/>
      <c r="AI945" s="131">
        <f t="shared" si="129"/>
        <v>33</v>
      </c>
      <c r="AJ945" s="132" t="str">
        <f t="shared" si="130"/>
        <v>XH</v>
      </c>
      <c r="AK945" s="133"/>
      <c r="AL945" s="134" t="str">
        <f t="shared" si="124"/>
        <v>XH</v>
      </c>
      <c r="AM945" s="119">
        <v>574</v>
      </c>
      <c r="AN945" s="135">
        <f t="shared" si="125"/>
        <v>2</v>
      </c>
      <c r="AO945" s="135" t="str">
        <f t="shared" si="126"/>
        <v>126</v>
      </c>
      <c r="AP945" s="135" t="str">
        <f t="shared" si="127"/>
        <v>12</v>
      </c>
      <c r="AQ945" s="135" t="str">
        <f t="shared" si="128"/>
        <v>2</v>
      </c>
      <c r="AR945" s="136"/>
      <c r="AS945" s="145">
        <v>2</v>
      </c>
      <c r="AT945" s="145"/>
      <c r="AU945" s="137"/>
      <c r="AV945" s="6"/>
      <c r="AW945" s="6"/>
      <c r="AX945" s="6"/>
      <c r="AY945" s="6"/>
      <c r="AZ945" s="6"/>
      <c r="BA945" s="6"/>
      <c r="BB945" s="6"/>
      <c r="BC945" s="6"/>
      <c r="BD945" s="6"/>
      <c r="BE945" s="6"/>
      <c r="BF945" s="6"/>
      <c r="BG945" s="6"/>
      <c r="BH945" s="6"/>
      <c r="BI945" s="6"/>
      <c r="BJ945" s="6"/>
      <c r="BK945" s="6"/>
      <c r="BL945" s="6"/>
      <c r="BM945" s="6"/>
      <c r="BN945" s="6"/>
      <c r="BO945" s="6"/>
      <c r="BP945" s="6"/>
      <c r="BQ945" s="6"/>
      <c r="BR945" s="6"/>
      <c r="BS945" s="6"/>
      <c r="BT945" s="6"/>
      <c r="BU945" s="6"/>
      <c r="BV945" s="6"/>
      <c r="BW945" s="6"/>
      <c r="BX945" s="6"/>
    </row>
    <row r="946" spans="1:76" ht="24.95" customHeight="1" x14ac:dyDescent="0.2">
      <c r="A946" s="43">
        <v>5</v>
      </c>
      <c r="B946" s="44">
        <v>6</v>
      </c>
      <c r="C946" s="14" t="s">
        <v>1300</v>
      </c>
      <c r="D946" s="119">
        <f>IF(AND(AS946=AS945,AL946=AL945),IF(AL946="TN",IF(AS945=3,IF(D945&lt;'Phan phong'!$I$9,D945+1,1),IF(D945&lt;'Phan phong'!$I$10,D945+1,1)),IF(AS945=3,IF(D945&lt;'Phan phong'!$P$9,D945+1,1),IF(D945&lt;'Phan phong'!$P$10,D945+1,1))),1)</f>
        <v>12</v>
      </c>
      <c r="E946" s="138">
        <v>290944</v>
      </c>
      <c r="F946" s="121" t="s">
        <v>414</v>
      </c>
      <c r="G946" s="150" t="s">
        <v>550</v>
      </c>
      <c r="H946" s="163" t="s">
        <v>190</v>
      </c>
      <c r="I946" s="142"/>
      <c r="J946" s="142"/>
      <c r="K946" s="124"/>
      <c r="L946" s="124"/>
      <c r="M946" s="124"/>
      <c r="N946" s="124"/>
      <c r="O946" s="124"/>
      <c r="P946" s="124"/>
      <c r="Q946" s="142"/>
      <c r="R946" s="126"/>
      <c r="S946" s="142"/>
      <c r="T946" s="142"/>
      <c r="U946" s="124"/>
      <c r="V946" s="124"/>
      <c r="W946" s="124"/>
      <c r="X946" s="124"/>
      <c r="Y946" s="124"/>
      <c r="Z946" s="124"/>
      <c r="AA946" s="142"/>
      <c r="AB946" s="126"/>
      <c r="AC946" s="127">
        <f t="shared" si="131"/>
        <v>0</v>
      </c>
      <c r="AD946" s="143" t="s">
        <v>1285</v>
      </c>
      <c r="AE946" s="143" t="s">
        <v>1297</v>
      </c>
      <c r="AF946" s="129"/>
      <c r="AG946" s="129"/>
      <c r="AH946" s="171"/>
      <c r="AI946" s="131">
        <f t="shared" si="129"/>
        <v>33</v>
      </c>
      <c r="AJ946" s="132" t="str">
        <f t="shared" si="130"/>
        <v>XH</v>
      </c>
      <c r="AK946" s="133"/>
      <c r="AL946" s="134" t="str">
        <f t="shared" si="124"/>
        <v>XH</v>
      </c>
      <c r="AM946" s="119">
        <v>425</v>
      </c>
      <c r="AN946" s="135">
        <f t="shared" si="125"/>
        <v>2</v>
      </c>
      <c r="AO946" s="135" t="str">
        <f t="shared" si="126"/>
        <v>122</v>
      </c>
      <c r="AP946" s="135" t="str">
        <f t="shared" si="127"/>
        <v>12</v>
      </c>
      <c r="AQ946" s="135" t="str">
        <f t="shared" si="128"/>
        <v>2</v>
      </c>
      <c r="AR946" s="146"/>
      <c r="AS946" s="145">
        <v>2</v>
      </c>
      <c r="AT946" s="145"/>
      <c r="AU946" s="137"/>
      <c r="AV946" s="6"/>
      <c r="AW946" s="6"/>
      <c r="AX946" s="6"/>
      <c r="AY946" s="6"/>
      <c r="AZ946" s="6"/>
      <c r="BA946" s="6"/>
      <c r="BB946" s="6"/>
      <c r="BC946" s="6"/>
      <c r="BD946" s="6"/>
      <c r="BE946" s="6"/>
      <c r="BF946" s="6"/>
      <c r="BG946" s="6"/>
      <c r="BH946" s="6"/>
      <c r="BI946" s="6"/>
      <c r="BJ946" s="6"/>
      <c r="BK946" s="6"/>
      <c r="BL946" s="6"/>
      <c r="BM946" s="6"/>
      <c r="BN946" s="6"/>
      <c r="BO946" s="6"/>
      <c r="BP946" s="6"/>
      <c r="BQ946" s="6"/>
      <c r="BR946" s="6"/>
      <c r="BS946" s="6"/>
      <c r="BT946" s="6"/>
      <c r="BU946" s="6"/>
      <c r="BV946" s="6"/>
      <c r="BW946" s="6"/>
      <c r="BX946" s="6"/>
    </row>
    <row r="947" spans="1:76" ht="24.95" customHeight="1" x14ac:dyDescent="0.25">
      <c r="A947" s="43">
        <v>7</v>
      </c>
      <c r="B947" s="44">
        <v>8</v>
      </c>
      <c r="C947" s="14" t="s">
        <v>1300</v>
      </c>
      <c r="D947" s="119">
        <f>IF(AND(AS947=AS946,AL947=AL946),IF(AL947="TN",IF(AS946=3,IF(D946&lt;'Phan phong'!$I$9,D946+1,1),IF(D946&lt;'Phan phong'!$I$10,D946+1,1)),IF(AS946=3,IF(D946&lt;'Phan phong'!$P$9,D946+1,1),IF(D946&lt;'Phan phong'!$P$10,D946+1,1))),1)</f>
        <v>13</v>
      </c>
      <c r="E947" s="120">
        <v>290945</v>
      </c>
      <c r="F947" s="121" t="s">
        <v>346</v>
      </c>
      <c r="G947" s="150" t="s">
        <v>550</v>
      </c>
      <c r="H947" s="163" t="s">
        <v>189</v>
      </c>
      <c r="I947" s="142"/>
      <c r="J947" s="142"/>
      <c r="K947" s="124"/>
      <c r="L947" s="124"/>
      <c r="M947" s="124"/>
      <c r="N947" s="124"/>
      <c r="O947" s="124"/>
      <c r="P947" s="124"/>
      <c r="Q947" s="142"/>
      <c r="R947" s="152"/>
      <c r="S947" s="142"/>
      <c r="T947" s="142"/>
      <c r="U947" s="124"/>
      <c r="V947" s="124"/>
      <c r="W947" s="124"/>
      <c r="X947" s="124"/>
      <c r="Y947" s="124"/>
      <c r="Z947" s="124"/>
      <c r="AA947" s="142"/>
      <c r="AB947" s="152"/>
      <c r="AC947" s="127">
        <f t="shared" si="131"/>
        <v>0</v>
      </c>
      <c r="AD947" s="143" t="s">
        <v>1285</v>
      </c>
      <c r="AE947" s="143" t="s">
        <v>1297</v>
      </c>
      <c r="AF947" s="129"/>
      <c r="AG947" s="129"/>
      <c r="AH947" s="171"/>
      <c r="AI947" s="131">
        <f t="shared" si="129"/>
        <v>33</v>
      </c>
      <c r="AJ947" s="132" t="str">
        <f t="shared" si="130"/>
        <v>XH</v>
      </c>
      <c r="AK947" s="154"/>
      <c r="AL947" s="134" t="str">
        <f t="shared" si="124"/>
        <v>XH</v>
      </c>
      <c r="AM947" s="119">
        <v>427</v>
      </c>
      <c r="AN947" s="135">
        <f t="shared" si="125"/>
        <v>2</v>
      </c>
      <c r="AO947" s="135" t="str">
        <f t="shared" si="126"/>
        <v>122</v>
      </c>
      <c r="AP947" s="135" t="str">
        <f t="shared" si="127"/>
        <v>12</v>
      </c>
      <c r="AQ947" s="135" t="str">
        <f t="shared" si="128"/>
        <v>2</v>
      </c>
      <c r="AR947" s="155"/>
      <c r="AS947" s="145">
        <v>2</v>
      </c>
      <c r="AT947" s="156"/>
      <c r="AU947" s="145"/>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row>
    <row r="948" spans="1:76" ht="24.95" customHeight="1" x14ac:dyDescent="0.2">
      <c r="A948" s="43">
        <v>6</v>
      </c>
      <c r="B948" s="44">
        <v>7</v>
      </c>
      <c r="C948" s="14" t="s">
        <v>1300</v>
      </c>
      <c r="D948" s="119">
        <f>IF(AND(AS948=AS947,AL948=AL947),IF(AL948="TN",IF(AS947=3,IF(D947&lt;'Phan phong'!$I$9,D947+1,1),IF(D947&lt;'Phan phong'!$I$10,D947+1,1)),IF(AS947=3,IF(D947&lt;'Phan phong'!$P$9,D947+1,1),IF(D947&lt;'Phan phong'!$P$10,D947+1,1))),1)</f>
        <v>14</v>
      </c>
      <c r="E948" s="138">
        <v>290946</v>
      </c>
      <c r="F948" s="121" t="s">
        <v>360</v>
      </c>
      <c r="G948" s="150" t="s">
        <v>550</v>
      </c>
      <c r="H948" s="163" t="s">
        <v>191</v>
      </c>
      <c r="I948" s="142"/>
      <c r="J948" s="142"/>
      <c r="K948" s="124"/>
      <c r="L948" s="124"/>
      <c r="M948" s="124"/>
      <c r="N948" s="124"/>
      <c r="O948" s="124"/>
      <c r="P948" s="124"/>
      <c r="Q948" s="142"/>
      <c r="R948" s="126"/>
      <c r="S948" s="142"/>
      <c r="T948" s="142"/>
      <c r="U948" s="124"/>
      <c r="V948" s="124"/>
      <c r="W948" s="124"/>
      <c r="X948" s="124"/>
      <c r="Y948" s="124"/>
      <c r="Z948" s="124"/>
      <c r="AA948" s="142"/>
      <c r="AB948" s="126"/>
      <c r="AC948" s="127">
        <f t="shared" si="131"/>
        <v>0</v>
      </c>
      <c r="AD948" s="143" t="s">
        <v>1285</v>
      </c>
      <c r="AE948" s="143" t="s">
        <v>1297</v>
      </c>
      <c r="AF948" s="129"/>
      <c r="AG948" s="129"/>
      <c r="AH948" s="171"/>
      <c r="AI948" s="131">
        <f t="shared" si="129"/>
        <v>33</v>
      </c>
      <c r="AJ948" s="132" t="str">
        <f t="shared" si="130"/>
        <v>XH</v>
      </c>
      <c r="AK948" s="133"/>
      <c r="AL948" s="134" t="str">
        <f t="shared" si="124"/>
        <v>XH</v>
      </c>
      <c r="AM948" s="119">
        <v>426</v>
      </c>
      <c r="AN948" s="135">
        <f t="shared" si="125"/>
        <v>2</v>
      </c>
      <c r="AO948" s="135" t="str">
        <f t="shared" si="126"/>
        <v>122</v>
      </c>
      <c r="AP948" s="135" t="str">
        <f t="shared" si="127"/>
        <v>12</v>
      </c>
      <c r="AQ948" s="135" t="str">
        <f t="shared" si="128"/>
        <v>2</v>
      </c>
      <c r="AR948" s="146"/>
      <c r="AS948" s="145">
        <v>2</v>
      </c>
      <c r="AT948" s="145"/>
      <c r="AU948" s="145"/>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row>
    <row r="949" spans="1:76" ht="24.95" customHeight="1" x14ac:dyDescent="0.25">
      <c r="A949" s="43">
        <v>8</v>
      </c>
      <c r="B949" s="44">
        <v>40</v>
      </c>
      <c r="C949" s="14" t="s">
        <v>1300</v>
      </c>
      <c r="D949" s="119">
        <f>IF(AND(AS949=AS948,AL949=AL948),IF(AL949="TN",IF(AS948=3,IF(D948&lt;'Phan phong'!$I$9,D948+1,1),IF(D948&lt;'Phan phong'!$I$10,D948+1,1)),IF(AS948=3,IF(D948&lt;'Phan phong'!$P$9,D948+1,1),IF(D948&lt;'Phan phong'!$P$10,D948+1,1))),1)</f>
        <v>15</v>
      </c>
      <c r="E949" s="120">
        <v>290947</v>
      </c>
      <c r="F949" s="121" t="s">
        <v>511</v>
      </c>
      <c r="G949" s="150" t="s">
        <v>353</v>
      </c>
      <c r="H949" s="163" t="s">
        <v>41</v>
      </c>
      <c r="I949" s="124"/>
      <c r="J949" s="124"/>
      <c r="K949" s="124"/>
      <c r="L949" s="124"/>
      <c r="M949" s="124"/>
      <c r="N949" s="124"/>
      <c r="O949" s="124"/>
      <c r="P949" s="124"/>
      <c r="Q949" s="142"/>
      <c r="R949" s="126"/>
      <c r="S949" s="124"/>
      <c r="T949" s="124"/>
      <c r="U949" s="124"/>
      <c r="V949" s="124"/>
      <c r="W949" s="124"/>
      <c r="X949" s="124"/>
      <c r="Y949" s="124"/>
      <c r="Z949" s="124"/>
      <c r="AA949" s="142"/>
      <c r="AB949" s="126"/>
      <c r="AC949" s="127">
        <f t="shared" si="131"/>
        <v>0</v>
      </c>
      <c r="AD949" s="143" t="s">
        <v>1558</v>
      </c>
      <c r="AE949" s="143" t="s">
        <v>37</v>
      </c>
      <c r="AF949" s="129"/>
      <c r="AG949" s="129"/>
      <c r="AH949" s="130"/>
      <c r="AI949" s="131">
        <f t="shared" si="129"/>
        <v>33</v>
      </c>
      <c r="AJ949" s="132" t="str">
        <f t="shared" si="130"/>
        <v>XH</v>
      </c>
      <c r="AK949" s="133"/>
      <c r="AL949" s="134" t="str">
        <f t="shared" si="124"/>
        <v>XH</v>
      </c>
      <c r="AM949" s="119">
        <v>679</v>
      </c>
      <c r="AN949" s="135">
        <f t="shared" si="125"/>
        <v>2</v>
      </c>
      <c r="AO949" s="135" t="str">
        <f t="shared" si="126"/>
        <v>129</v>
      </c>
      <c r="AP949" s="135" t="str">
        <f t="shared" si="127"/>
        <v>12</v>
      </c>
      <c r="AQ949" s="135" t="str">
        <f t="shared" si="128"/>
        <v>2</v>
      </c>
      <c r="AR949" s="136"/>
      <c r="AS949" s="145">
        <v>2</v>
      </c>
      <c r="AT949" s="137"/>
      <c r="AU949" s="302"/>
    </row>
    <row r="950" spans="1:76" ht="24.95" customHeight="1" x14ac:dyDescent="0.25">
      <c r="A950" s="43">
        <v>8</v>
      </c>
      <c r="B950" s="44">
        <v>9</v>
      </c>
      <c r="C950" s="14" t="s">
        <v>1300</v>
      </c>
      <c r="D950" s="119">
        <f>IF(AND(AS950=AS949,AL950=AL949),IF(AL950="TN",IF(AS949=3,IF(D949&lt;'Phan phong'!$I$9,D949+1,1),IF(D949&lt;'Phan phong'!$I$10,D949+1,1)),IF(AS949=3,IF(D949&lt;'Phan phong'!$P$9,D949+1,1),IF(D949&lt;'Phan phong'!$P$10,D949+1,1))),1)</f>
        <v>16</v>
      </c>
      <c r="E950" s="138">
        <v>290948</v>
      </c>
      <c r="F950" s="121" t="s">
        <v>1380</v>
      </c>
      <c r="G950" s="150" t="s">
        <v>379</v>
      </c>
      <c r="H950" s="163" t="s">
        <v>178</v>
      </c>
      <c r="I950" s="142"/>
      <c r="J950" s="142"/>
      <c r="K950" s="124"/>
      <c r="L950" s="124"/>
      <c r="M950" s="124"/>
      <c r="N950" s="124"/>
      <c r="O950" s="124"/>
      <c r="P950" s="124"/>
      <c r="Q950" s="142"/>
      <c r="R950" s="152"/>
      <c r="S950" s="142"/>
      <c r="T950" s="142"/>
      <c r="U950" s="124"/>
      <c r="V950" s="124"/>
      <c r="W950" s="124"/>
      <c r="X950" s="124"/>
      <c r="Y950" s="124"/>
      <c r="Z950" s="124"/>
      <c r="AA950" s="142"/>
      <c r="AB950" s="152"/>
      <c r="AC950" s="127">
        <f t="shared" si="131"/>
        <v>0</v>
      </c>
      <c r="AD950" s="143" t="s">
        <v>1285</v>
      </c>
      <c r="AE950" s="143" t="s">
        <v>1297</v>
      </c>
      <c r="AF950" s="129"/>
      <c r="AG950" s="129"/>
      <c r="AH950" s="129" t="s">
        <v>1505</v>
      </c>
      <c r="AI950" s="131">
        <f t="shared" si="129"/>
        <v>33</v>
      </c>
      <c r="AJ950" s="132" t="str">
        <f t="shared" si="130"/>
        <v>XH</v>
      </c>
      <c r="AK950" s="133"/>
      <c r="AL950" s="134" t="str">
        <f t="shared" si="124"/>
        <v>XH</v>
      </c>
      <c r="AM950" s="119">
        <v>428</v>
      </c>
      <c r="AN950" s="135">
        <f t="shared" si="125"/>
        <v>2</v>
      </c>
      <c r="AO950" s="135" t="str">
        <f t="shared" si="126"/>
        <v>122</v>
      </c>
      <c r="AP950" s="135" t="str">
        <f t="shared" si="127"/>
        <v>12</v>
      </c>
      <c r="AQ950" s="135" t="str">
        <f t="shared" si="128"/>
        <v>2</v>
      </c>
      <c r="AR950" s="136"/>
      <c r="AS950" s="145">
        <v>2</v>
      </c>
      <c r="AT950" s="161"/>
      <c r="AU950" s="161"/>
    </row>
    <row r="951" spans="1:76" ht="24.95" customHeight="1" x14ac:dyDescent="0.2">
      <c r="A951" s="43">
        <v>6</v>
      </c>
      <c r="B951" s="44">
        <v>45</v>
      </c>
      <c r="C951" s="14" t="s">
        <v>1300</v>
      </c>
      <c r="D951" s="119">
        <f>IF(AND(AS951=AS950,AL951=AL950),IF(AL951="TN",IF(AS950=3,IF(D950&lt;'Phan phong'!$I$9,D950+1,1),IF(D950&lt;'Phan phong'!$I$10,D950+1,1)),IF(AS950=3,IF(D950&lt;'Phan phong'!$P$9,D950+1,1),IF(D950&lt;'Phan phong'!$P$10,D950+1,1))),1)</f>
        <v>17</v>
      </c>
      <c r="E951" s="120">
        <v>290949</v>
      </c>
      <c r="F951" s="121" t="s">
        <v>1387</v>
      </c>
      <c r="G951" s="150" t="s">
        <v>379</v>
      </c>
      <c r="H951" s="163" t="s">
        <v>59</v>
      </c>
      <c r="I951" s="142"/>
      <c r="J951" s="142"/>
      <c r="K951" s="124"/>
      <c r="L951" s="124"/>
      <c r="M951" s="124"/>
      <c r="N951" s="124"/>
      <c r="O951" s="124"/>
      <c r="P951" s="124"/>
      <c r="Q951" s="142"/>
      <c r="R951" s="126"/>
      <c r="S951" s="142"/>
      <c r="T951" s="142"/>
      <c r="U951" s="124"/>
      <c r="V951" s="124"/>
      <c r="W951" s="124"/>
      <c r="X951" s="124"/>
      <c r="Y951" s="124"/>
      <c r="Z951" s="124"/>
      <c r="AA951" s="142"/>
      <c r="AB951" s="126"/>
      <c r="AC951" s="127">
        <f t="shared" si="131"/>
        <v>0</v>
      </c>
      <c r="AD951" s="143" t="s">
        <v>1287</v>
      </c>
      <c r="AE951" s="143" t="s">
        <v>37</v>
      </c>
      <c r="AF951" s="129"/>
      <c r="AG951" s="129"/>
      <c r="AH951" s="171"/>
      <c r="AI951" s="131">
        <f t="shared" si="129"/>
        <v>33</v>
      </c>
      <c r="AJ951" s="132" t="str">
        <f t="shared" si="130"/>
        <v>XH</v>
      </c>
      <c r="AK951" s="133"/>
      <c r="AL951" s="134" t="str">
        <f t="shared" si="124"/>
        <v>XH</v>
      </c>
      <c r="AM951" s="119">
        <v>463</v>
      </c>
      <c r="AN951" s="135">
        <f t="shared" si="125"/>
        <v>2</v>
      </c>
      <c r="AO951" s="135" t="str">
        <f t="shared" si="126"/>
        <v>123</v>
      </c>
      <c r="AP951" s="135" t="str">
        <f t="shared" si="127"/>
        <v>12</v>
      </c>
      <c r="AQ951" s="135" t="str">
        <f t="shared" si="128"/>
        <v>2</v>
      </c>
      <c r="AR951" s="146"/>
      <c r="AS951" s="145">
        <v>2</v>
      </c>
      <c r="AT951" s="145"/>
      <c r="AU951" s="145"/>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row>
    <row r="952" spans="1:76" ht="24.95" customHeight="1" x14ac:dyDescent="0.25">
      <c r="A952" s="43">
        <v>7</v>
      </c>
      <c r="B952" s="44">
        <v>24</v>
      </c>
      <c r="C952" s="14" t="s">
        <v>1300</v>
      </c>
      <c r="D952" s="119">
        <f>IF(AND(AS952=AS951,AL952=AL951),IF(AL952="TN",IF(AS951=3,IF(D951&lt;'Phan phong'!$I$9,D951+1,1),IF(D951&lt;'Phan phong'!$I$10,D951+1,1)),IF(AS951=3,IF(D951&lt;'Phan phong'!$P$9,D951+1,1),IF(D951&lt;'Phan phong'!$P$10,D951+1,1))),1)</f>
        <v>18</v>
      </c>
      <c r="E952" s="138">
        <v>290950</v>
      </c>
      <c r="F952" s="121" t="s">
        <v>471</v>
      </c>
      <c r="G952" s="150" t="s">
        <v>514</v>
      </c>
      <c r="H952" s="163" t="s">
        <v>87</v>
      </c>
      <c r="I952" s="124"/>
      <c r="J952" s="124"/>
      <c r="K952" s="124"/>
      <c r="L952" s="124"/>
      <c r="M952" s="124"/>
      <c r="N952" s="124"/>
      <c r="O952" s="124"/>
      <c r="P952" s="124"/>
      <c r="Q952" s="142"/>
      <c r="R952" s="152"/>
      <c r="S952" s="124"/>
      <c r="T952" s="124"/>
      <c r="U952" s="124"/>
      <c r="V952" s="124"/>
      <c r="W952" s="124"/>
      <c r="X952" s="124"/>
      <c r="Y952" s="124"/>
      <c r="Z952" s="124"/>
      <c r="AA952" s="142"/>
      <c r="AB952" s="152"/>
      <c r="AC952" s="127">
        <f t="shared" si="131"/>
        <v>0</v>
      </c>
      <c r="AD952" s="143" t="s">
        <v>1288</v>
      </c>
      <c r="AE952" s="143" t="s">
        <v>1295</v>
      </c>
      <c r="AF952" s="129"/>
      <c r="AG952" s="129"/>
      <c r="AH952" s="130"/>
      <c r="AI952" s="131">
        <f t="shared" si="129"/>
        <v>33</v>
      </c>
      <c r="AJ952" s="132" t="str">
        <f t="shared" si="130"/>
        <v>XH</v>
      </c>
      <c r="AK952" s="133"/>
      <c r="AL952" s="134" t="str">
        <f t="shared" si="124"/>
        <v>XH</v>
      </c>
      <c r="AM952" s="119">
        <v>609</v>
      </c>
      <c r="AN952" s="135">
        <f t="shared" si="125"/>
        <v>2</v>
      </c>
      <c r="AO952" s="135" t="str">
        <f t="shared" si="126"/>
        <v>127</v>
      </c>
      <c r="AP952" s="135" t="str">
        <f t="shared" si="127"/>
        <v>12</v>
      </c>
      <c r="AQ952" s="135" t="str">
        <f t="shared" si="128"/>
        <v>2</v>
      </c>
      <c r="AR952" s="136"/>
      <c r="AS952" s="145">
        <v>2</v>
      </c>
      <c r="AT952" s="161"/>
      <c r="AU952" s="137"/>
      <c r="AV952" s="6"/>
      <c r="AW952" s="6"/>
      <c r="AX952" s="6"/>
      <c r="AY952" s="6"/>
      <c r="AZ952" s="6"/>
      <c r="BA952" s="6"/>
      <c r="BB952" s="6"/>
      <c r="BC952" s="6"/>
      <c r="BD952" s="6"/>
      <c r="BE952" s="6"/>
      <c r="BF952" s="6"/>
      <c r="BG952" s="6"/>
      <c r="BH952" s="6"/>
      <c r="BI952" s="6"/>
      <c r="BJ952" s="6"/>
      <c r="BK952" s="6"/>
      <c r="BL952" s="6"/>
      <c r="BM952" s="6"/>
      <c r="BN952" s="6"/>
      <c r="BO952" s="6"/>
      <c r="BP952" s="6"/>
      <c r="BQ952" s="6"/>
      <c r="BR952" s="6"/>
      <c r="BS952" s="6"/>
      <c r="BT952" s="6"/>
      <c r="BU952" s="6"/>
      <c r="BV952" s="6"/>
      <c r="BW952" s="6"/>
      <c r="BX952" s="6"/>
    </row>
    <row r="953" spans="1:76" ht="24.95" customHeight="1" x14ac:dyDescent="0.2">
      <c r="A953" s="43">
        <v>11</v>
      </c>
      <c r="B953" s="44">
        <v>34</v>
      </c>
      <c r="C953" s="14" t="s">
        <v>1300</v>
      </c>
      <c r="D953" s="119">
        <f>IF(AND(AS953=AS952,AL953=AL952),IF(AL953="TN",IF(AS952=3,IF(D952&lt;'Phan phong'!$I$9,D952+1,1),IF(D952&lt;'Phan phong'!$I$10,D952+1,1)),IF(AS952=3,IF(D952&lt;'Phan phong'!$P$9,D952+1,1),IF(D952&lt;'Phan phong'!$P$10,D952+1,1))),1)</f>
        <v>19</v>
      </c>
      <c r="E953" s="120">
        <v>290951</v>
      </c>
      <c r="F953" s="121" t="s">
        <v>634</v>
      </c>
      <c r="G953" s="150" t="s">
        <v>514</v>
      </c>
      <c r="H953" s="163" t="s">
        <v>109</v>
      </c>
      <c r="I953" s="142"/>
      <c r="J953" s="142"/>
      <c r="K953" s="124"/>
      <c r="L953" s="124"/>
      <c r="M953" s="124"/>
      <c r="N953" s="124"/>
      <c r="O953" s="124"/>
      <c r="P953" s="124"/>
      <c r="Q953" s="142"/>
      <c r="R953" s="126"/>
      <c r="S953" s="142"/>
      <c r="T953" s="142"/>
      <c r="U953" s="124"/>
      <c r="V953" s="124"/>
      <c r="W953" s="124"/>
      <c r="X953" s="124"/>
      <c r="Y953" s="124"/>
      <c r="Z953" s="124"/>
      <c r="AA953" s="142"/>
      <c r="AB953" s="126"/>
      <c r="AC953" s="127">
        <f t="shared" si="131"/>
        <v>0</v>
      </c>
      <c r="AD953" s="143" t="s">
        <v>1558</v>
      </c>
      <c r="AE953" s="143" t="s">
        <v>1296</v>
      </c>
      <c r="AF953" s="129"/>
      <c r="AG953" s="129"/>
      <c r="AH953" s="171"/>
      <c r="AI953" s="131">
        <f t="shared" si="129"/>
        <v>33</v>
      </c>
      <c r="AJ953" s="132" t="str">
        <f t="shared" si="130"/>
        <v>XH</v>
      </c>
      <c r="AK953" s="133"/>
      <c r="AL953" s="134" t="str">
        <f t="shared" si="124"/>
        <v>XH</v>
      </c>
      <c r="AM953" s="119">
        <v>682</v>
      </c>
      <c r="AN953" s="135">
        <f t="shared" si="125"/>
        <v>2</v>
      </c>
      <c r="AO953" s="135" t="str">
        <f t="shared" si="126"/>
        <v>129</v>
      </c>
      <c r="AP953" s="135" t="str">
        <f t="shared" si="127"/>
        <v>12</v>
      </c>
      <c r="AQ953" s="135" t="str">
        <f t="shared" si="128"/>
        <v>2</v>
      </c>
      <c r="AR953" s="146"/>
      <c r="AS953" s="145">
        <v>2</v>
      </c>
      <c r="AT953" s="170"/>
      <c r="AU953" s="137"/>
      <c r="AV953" s="6"/>
      <c r="AW953" s="6"/>
      <c r="AX953" s="6"/>
      <c r="AY953" s="6"/>
      <c r="AZ953" s="6"/>
      <c r="BA953" s="6"/>
      <c r="BB953" s="6"/>
      <c r="BC953" s="6"/>
      <c r="BD953" s="6"/>
      <c r="BE953" s="6"/>
      <c r="BF953" s="6"/>
      <c r="BG953" s="6"/>
      <c r="BH953" s="6"/>
      <c r="BI953" s="6"/>
      <c r="BJ953" s="6"/>
      <c r="BK953" s="6"/>
      <c r="BL953" s="6"/>
      <c r="BM953" s="6"/>
      <c r="BN953" s="6"/>
      <c r="BO953" s="6"/>
      <c r="BP953" s="6"/>
      <c r="BQ953" s="6"/>
      <c r="BR953" s="6"/>
      <c r="BS953" s="6"/>
      <c r="BT953" s="6"/>
      <c r="BU953" s="6"/>
      <c r="BV953" s="6"/>
      <c r="BW953" s="6"/>
      <c r="BX953" s="6"/>
    </row>
    <row r="954" spans="1:76" ht="24.95" customHeight="1" x14ac:dyDescent="0.25">
      <c r="A954" s="43">
        <v>9</v>
      </c>
      <c r="B954" s="44">
        <v>15</v>
      </c>
      <c r="C954" s="14" t="s">
        <v>1300</v>
      </c>
      <c r="D954" s="119">
        <f>IF(AND(AS954=AS953,AL954=AL953),IF(AL954="TN",IF(AS953=3,IF(D953&lt;'Phan phong'!$I$9,D953+1,1),IF(D953&lt;'Phan phong'!$I$10,D953+1,1)),IF(AS953=3,IF(D953&lt;'Phan phong'!$P$9,D953+1,1),IF(D953&lt;'Phan phong'!$P$10,D953+1,1))),1)</f>
        <v>20</v>
      </c>
      <c r="E954" s="138">
        <v>290952</v>
      </c>
      <c r="F954" s="121" t="s">
        <v>346</v>
      </c>
      <c r="G954" s="150" t="s">
        <v>514</v>
      </c>
      <c r="H954" s="163" t="s">
        <v>56</v>
      </c>
      <c r="I954" s="142"/>
      <c r="J954" s="142"/>
      <c r="K954" s="124"/>
      <c r="L954" s="124"/>
      <c r="M954" s="124"/>
      <c r="N954" s="124"/>
      <c r="O954" s="124"/>
      <c r="P954" s="124"/>
      <c r="Q954" s="142"/>
      <c r="R954" s="152"/>
      <c r="S954" s="142"/>
      <c r="T954" s="142"/>
      <c r="U954" s="124"/>
      <c r="V954" s="124"/>
      <c r="W954" s="124"/>
      <c r="X954" s="124"/>
      <c r="Y954" s="124"/>
      <c r="Z954" s="124"/>
      <c r="AA954" s="142"/>
      <c r="AB954" s="152"/>
      <c r="AC954" s="127">
        <f t="shared" si="131"/>
        <v>0</v>
      </c>
      <c r="AD954" s="143" t="s">
        <v>1290</v>
      </c>
      <c r="AE954" s="143" t="s">
        <v>1294</v>
      </c>
      <c r="AF954" s="129"/>
      <c r="AG954" s="129"/>
      <c r="AH954" s="130"/>
      <c r="AI954" s="131">
        <f t="shared" si="129"/>
        <v>33</v>
      </c>
      <c r="AJ954" s="132" t="str">
        <f t="shared" si="130"/>
        <v>XH</v>
      </c>
      <c r="AK954" s="133"/>
      <c r="AL954" s="134" t="str">
        <f t="shared" si="124"/>
        <v>XH</v>
      </c>
      <c r="AM954" s="119">
        <v>535</v>
      </c>
      <c r="AN954" s="135">
        <f t="shared" si="125"/>
        <v>2</v>
      </c>
      <c r="AO954" s="135" t="str">
        <f t="shared" si="126"/>
        <v>125</v>
      </c>
      <c r="AP954" s="135" t="str">
        <f t="shared" si="127"/>
        <v>12</v>
      </c>
      <c r="AQ954" s="135" t="str">
        <f t="shared" si="128"/>
        <v>2</v>
      </c>
      <c r="AR954" s="136"/>
      <c r="AS954" s="145">
        <v>2</v>
      </c>
      <c r="AT954" s="161"/>
      <c r="AU954" s="137"/>
      <c r="AV954" s="6"/>
      <c r="AW954" s="6"/>
      <c r="AX954" s="6"/>
      <c r="AY954" s="6"/>
      <c r="AZ954" s="6"/>
      <c r="BA954" s="6"/>
      <c r="BB954" s="6"/>
      <c r="BC954" s="6"/>
      <c r="BD954" s="6"/>
      <c r="BE954" s="6"/>
      <c r="BF954" s="6"/>
      <c r="BG954" s="6"/>
      <c r="BH954" s="6"/>
      <c r="BI954" s="6"/>
      <c r="BJ954" s="6"/>
      <c r="BK954" s="6"/>
      <c r="BL954" s="6"/>
      <c r="BM954" s="6"/>
      <c r="BN954" s="6"/>
      <c r="BO954" s="6"/>
      <c r="BP954" s="6"/>
      <c r="BQ954" s="6"/>
      <c r="BR954" s="6"/>
      <c r="BS954" s="6"/>
      <c r="BT954" s="6"/>
      <c r="BU954" s="6"/>
      <c r="BV954" s="6"/>
      <c r="BW954" s="6"/>
      <c r="BX954" s="6"/>
    </row>
    <row r="955" spans="1:76" ht="24.95" customHeight="1" x14ac:dyDescent="0.25">
      <c r="A955" s="43">
        <v>9</v>
      </c>
      <c r="B955" s="44">
        <v>35</v>
      </c>
      <c r="C955" s="14" t="s">
        <v>1300</v>
      </c>
      <c r="D955" s="119">
        <f>IF(AND(AS955=AS954,AL955=AL954),IF(AL955="TN",IF(AS954=3,IF(D954&lt;'Phan phong'!$I$9,D954+1,1),IF(D954&lt;'Phan phong'!$I$10,D954+1,1)),IF(AS954=3,IF(D954&lt;'Phan phong'!$P$9,D954+1,1),IF(D954&lt;'Phan phong'!$P$10,D954+1,1))),1)</f>
        <v>21</v>
      </c>
      <c r="E955" s="120">
        <v>290953</v>
      </c>
      <c r="F955" s="121" t="s">
        <v>397</v>
      </c>
      <c r="G955" s="150" t="s">
        <v>514</v>
      </c>
      <c r="H955" s="163" t="s">
        <v>199</v>
      </c>
      <c r="I955" s="142"/>
      <c r="J955" s="142"/>
      <c r="K955" s="124"/>
      <c r="L955" s="124"/>
      <c r="M955" s="124"/>
      <c r="N955" s="124"/>
      <c r="O955" s="124"/>
      <c r="P955" s="124"/>
      <c r="Q955" s="142"/>
      <c r="R955" s="152"/>
      <c r="S955" s="142"/>
      <c r="T955" s="142"/>
      <c r="U955" s="124"/>
      <c r="V955" s="124"/>
      <c r="W955" s="124"/>
      <c r="X955" s="124"/>
      <c r="Y955" s="124"/>
      <c r="Z955" s="124"/>
      <c r="AA955" s="142"/>
      <c r="AB955" s="152"/>
      <c r="AC955" s="127">
        <f t="shared" si="131"/>
        <v>0</v>
      </c>
      <c r="AD955" s="143" t="s">
        <v>1558</v>
      </c>
      <c r="AE955" s="143" t="s">
        <v>1294</v>
      </c>
      <c r="AF955" s="129"/>
      <c r="AG955" s="129"/>
      <c r="AH955" s="130"/>
      <c r="AI955" s="131">
        <f t="shared" si="129"/>
        <v>33</v>
      </c>
      <c r="AJ955" s="132" t="str">
        <f t="shared" si="130"/>
        <v>XH</v>
      </c>
      <c r="AK955" s="133"/>
      <c r="AL955" s="134" t="str">
        <f t="shared" si="124"/>
        <v>XH</v>
      </c>
      <c r="AM955" s="119">
        <v>680</v>
      </c>
      <c r="AN955" s="135">
        <f t="shared" si="125"/>
        <v>2</v>
      </c>
      <c r="AO955" s="135" t="str">
        <f t="shared" si="126"/>
        <v>129</v>
      </c>
      <c r="AP955" s="135" t="str">
        <f t="shared" si="127"/>
        <v>12</v>
      </c>
      <c r="AQ955" s="135" t="str">
        <f t="shared" si="128"/>
        <v>2</v>
      </c>
      <c r="AR955" s="136"/>
      <c r="AS955" s="145">
        <v>2</v>
      </c>
      <c r="AT955" s="161"/>
      <c r="AU955" s="308" t="s">
        <v>1489</v>
      </c>
      <c r="AV955" s="6"/>
      <c r="AW955" s="6"/>
      <c r="AX955" s="6"/>
      <c r="AY955" s="6"/>
      <c r="AZ955" s="6"/>
      <c r="BA955" s="6"/>
      <c r="BB955" s="6"/>
      <c r="BC955" s="6"/>
      <c r="BD955" s="6"/>
      <c r="BE955" s="6"/>
      <c r="BF955" s="6"/>
      <c r="BG955" s="6"/>
      <c r="BH955" s="6"/>
      <c r="BI955" s="6"/>
      <c r="BJ955" s="6"/>
      <c r="BK955" s="6"/>
      <c r="BL955" s="6"/>
      <c r="BM955" s="6"/>
      <c r="BN955" s="6"/>
      <c r="BO955" s="6"/>
      <c r="BP955" s="6"/>
      <c r="BQ955" s="6"/>
      <c r="BR955" s="6"/>
      <c r="BS955" s="6"/>
      <c r="BT955" s="6"/>
      <c r="BU955" s="6"/>
      <c r="BV955" s="6"/>
      <c r="BW955" s="6"/>
      <c r="BX955" s="6"/>
    </row>
    <row r="956" spans="1:76" ht="24.95" customHeight="1" x14ac:dyDescent="0.2">
      <c r="A956" s="43">
        <v>10</v>
      </c>
      <c r="B956" s="44">
        <v>36</v>
      </c>
      <c r="C956" s="14" t="s">
        <v>1300</v>
      </c>
      <c r="D956" s="119">
        <f>IF(AND(AS956=AS955,AL956=AL955),IF(AL956="TN",IF(AS955=3,IF(D955&lt;'Phan phong'!$I$9,D955+1,1),IF(D955&lt;'Phan phong'!$I$10,D955+1,1)),IF(AS955=3,IF(D955&lt;'Phan phong'!$P$9,D955+1,1),IF(D955&lt;'Phan phong'!$P$10,D955+1,1))),1)</f>
        <v>22</v>
      </c>
      <c r="E956" s="138">
        <v>290954</v>
      </c>
      <c r="F956" s="121" t="s">
        <v>348</v>
      </c>
      <c r="G956" s="150" t="s">
        <v>514</v>
      </c>
      <c r="H956" s="163" t="s">
        <v>72</v>
      </c>
      <c r="I956" s="142"/>
      <c r="J956" s="142"/>
      <c r="K956" s="124"/>
      <c r="L956" s="124"/>
      <c r="M956" s="124"/>
      <c r="N956" s="124"/>
      <c r="O956" s="124"/>
      <c r="P956" s="124"/>
      <c r="Q956" s="142"/>
      <c r="R956" s="126"/>
      <c r="S956" s="142"/>
      <c r="T956" s="142"/>
      <c r="U956" s="124"/>
      <c r="V956" s="124"/>
      <c r="W956" s="124"/>
      <c r="X956" s="124"/>
      <c r="Y956" s="124"/>
      <c r="Z956" s="124"/>
      <c r="AA956" s="142"/>
      <c r="AB956" s="126"/>
      <c r="AC956" s="127">
        <f t="shared" si="131"/>
        <v>0</v>
      </c>
      <c r="AD956" s="143" t="s">
        <v>1558</v>
      </c>
      <c r="AE956" s="143" t="s">
        <v>1295</v>
      </c>
      <c r="AF956" s="129"/>
      <c r="AG956" s="129"/>
      <c r="AH956" s="130"/>
      <c r="AI956" s="131">
        <f t="shared" si="129"/>
        <v>33</v>
      </c>
      <c r="AJ956" s="132" t="str">
        <f t="shared" si="130"/>
        <v>XH</v>
      </c>
      <c r="AK956" s="133"/>
      <c r="AL956" s="134" t="str">
        <f t="shared" si="124"/>
        <v>XH</v>
      </c>
      <c r="AM956" s="119">
        <v>681</v>
      </c>
      <c r="AN956" s="135">
        <f t="shared" si="125"/>
        <v>2</v>
      </c>
      <c r="AO956" s="135" t="str">
        <f t="shared" si="126"/>
        <v>129</v>
      </c>
      <c r="AP956" s="135" t="str">
        <f t="shared" si="127"/>
        <v>12</v>
      </c>
      <c r="AQ956" s="135" t="str">
        <f t="shared" si="128"/>
        <v>2</v>
      </c>
      <c r="AR956" s="146"/>
      <c r="AS956" s="145">
        <v>2</v>
      </c>
      <c r="AT956" s="137"/>
      <c r="AU956" s="162"/>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row>
    <row r="957" spans="1:76" ht="24.95" customHeight="1" x14ac:dyDescent="0.25">
      <c r="A957" s="43">
        <v>8</v>
      </c>
      <c r="B957" s="44">
        <v>14</v>
      </c>
      <c r="C957" s="14" t="s">
        <v>1300</v>
      </c>
      <c r="D957" s="119">
        <f>IF(AND(AS957=AS956,AL957=AL956),IF(AL957="TN",IF(AS956=3,IF(D956&lt;'Phan phong'!$I$9,D956+1,1),IF(D956&lt;'Phan phong'!$I$10,D956+1,1)),IF(AS956=3,IF(D956&lt;'Phan phong'!$P$9,D956+1,1),IF(D956&lt;'Phan phong'!$P$10,D956+1,1))),1)</f>
        <v>23</v>
      </c>
      <c r="E957" s="120">
        <v>290955</v>
      </c>
      <c r="F957" s="121" t="s">
        <v>500</v>
      </c>
      <c r="G957" s="150" t="s">
        <v>1345</v>
      </c>
      <c r="H957" s="163" t="s">
        <v>160</v>
      </c>
      <c r="I957" s="142"/>
      <c r="J957" s="142"/>
      <c r="K957" s="124"/>
      <c r="L957" s="124"/>
      <c r="M957" s="124"/>
      <c r="N957" s="124"/>
      <c r="O957" s="124"/>
      <c r="P957" s="124"/>
      <c r="Q957" s="142"/>
      <c r="R957" s="152"/>
      <c r="S957" s="142"/>
      <c r="T957" s="142"/>
      <c r="U957" s="124"/>
      <c r="V957" s="124"/>
      <c r="W957" s="124"/>
      <c r="X957" s="124"/>
      <c r="Y957" s="124"/>
      <c r="Z957" s="124"/>
      <c r="AA957" s="142"/>
      <c r="AB957" s="152"/>
      <c r="AC957" s="127">
        <f t="shared" si="131"/>
        <v>0</v>
      </c>
      <c r="AD957" s="143" t="s">
        <v>1286</v>
      </c>
      <c r="AE957" s="143" t="s">
        <v>1297</v>
      </c>
      <c r="AF957" s="129"/>
      <c r="AG957" s="129"/>
      <c r="AH957" s="171"/>
      <c r="AI957" s="131">
        <f t="shared" si="129"/>
        <v>33</v>
      </c>
      <c r="AJ957" s="132" t="str">
        <f t="shared" si="130"/>
        <v>XH</v>
      </c>
      <c r="AK957" s="154"/>
      <c r="AL957" s="134" t="str">
        <f t="shared" si="124"/>
        <v>XH</v>
      </c>
      <c r="AM957" s="119">
        <v>497</v>
      </c>
      <c r="AN957" s="135">
        <f t="shared" si="125"/>
        <v>2</v>
      </c>
      <c r="AO957" s="135" t="str">
        <f t="shared" si="126"/>
        <v>124</v>
      </c>
      <c r="AP957" s="135" t="str">
        <f t="shared" si="127"/>
        <v>12</v>
      </c>
      <c r="AQ957" s="135" t="str">
        <f t="shared" si="128"/>
        <v>2</v>
      </c>
      <c r="AR957" s="155"/>
      <c r="AS957" s="145">
        <v>2</v>
      </c>
      <c r="AT957" s="156"/>
      <c r="AU957" s="145"/>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row>
    <row r="958" spans="1:76" ht="24.95" customHeight="1" x14ac:dyDescent="0.2">
      <c r="A958" s="43">
        <v>8</v>
      </c>
      <c r="B958" s="44">
        <v>8</v>
      </c>
      <c r="C958" s="14" t="s">
        <v>1300</v>
      </c>
      <c r="D958" s="119">
        <f>IF(AND(AS958=AS957,AL958=AL957),IF(AL958="TN",IF(AS957=3,IF(D957&lt;'Phan phong'!$I$9,D957+1,1),IF(D957&lt;'Phan phong'!$I$10,D957+1,1)),IF(AS957=3,IF(D957&lt;'Phan phong'!$P$9,D957+1,1),IF(D957&lt;'Phan phong'!$P$10,D957+1,1))),1)</f>
        <v>24</v>
      </c>
      <c r="E958" s="138">
        <v>290956</v>
      </c>
      <c r="F958" s="121" t="s">
        <v>346</v>
      </c>
      <c r="G958" s="150" t="s">
        <v>508</v>
      </c>
      <c r="H958" s="163" t="s">
        <v>201</v>
      </c>
      <c r="I958" s="142"/>
      <c r="J958" s="142"/>
      <c r="K958" s="124"/>
      <c r="L958" s="124"/>
      <c r="M958" s="124"/>
      <c r="N958" s="124"/>
      <c r="O958" s="124"/>
      <c r="P958" s="124"/>
      <c r="Q958" s="142"/>
      <c r="R958" s="126"/>
      <c r="S958" s="142"/>
      <c r="T958" s="142"/>
      <c r="U958" s="124"/>
      <c r="V958" s="124"/>
      <c r="W958" s="124"/>
      <c r="X958" s="124"/>
      <c r="Y958" s="124"/>
      <c r="Z958" s="124"/>
      <c r="AA958" s="142"/>
      <c r="AB958" s="126"/>
      <c r="AC958" s="127">
        <f t="shared" si="131"/>
        <v>0</v>
      </c>
      <c r="AD958" s="143" t="s">
        <v>1287</v>
      </c>
      <c r="AE958" s="143" t="s">
        <v>1296</v>
      </c>
      <c r="AF958" s="129"/>
      <c r="AG958" s="129"/>
      <c r="AH958" s="129" t="s">
        <v>1500</v>
      </c>
      <c r="AI958" s="131">
        <f t="shared" si="129"/>
        <v>33</v>
      </c>
      <c r="AJ958" s="132" t="str">
        <f t="shared" si="130"/>
        <v>XH</v>
      </c>
      <c r="AK958" s="133"/>
      <c r="AL958" s="134" t="str">
        <f t="shared" si="124"/>
        <v>XH</v>
      </c>
      <c r="AM958" s="119">
        <v>465</v>
      </c>
      <c r="AN958" s="135">
        <f t="shared" si="125"/>
        <v>2</v>
      </c>
      <c r="AO958" s="135" t="str">
        <f t="shared" si="126"/>
        <v>123</v>
      </c>
      <c r="AP958" s="135" t="str">
        <f t="shared" si="127"/>
        <v>12</v>
      </c>
      <c r="AQ958" s="135" t="str">
        <f t="shared" si="128"/>
        <v>2</v>
      </c>
      <c r="AR958" s="146"/>
      <c r="AS958" s="145">
        <v>2</v>
      </c>
      <c r="AT958" s="137"/>
      <c r="AU958" s="145"/>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row>
    <row r="959" spans="1:76" ht="24.95" customHeight="1" x14ac:dyDescent="0.2">
      <c r="A959" s="43">
        <v>7</v>
      </c>
      <c r="B959" s="44">
        <v>9</v>
      </c>
      <c r="C959" s="14" t="s">
        <v>1300</v>
      </c>
      <c r="D959" s="119">
        <f>IF(AND(AS959=AS958,AL959=AL958),IF(AL959="TN",IF(AS958=3,IF(D958&lt;'Phan phong'!$I$9,D958+1,1),IF(D958&lt;'Phan phong'!$I$10,D958+1,1)),IF(AS958=3,IF(D958&lt;'Phan phong'!$P$9,D958+1,1),IF(D958&lt;'Phan phong'!$P$10,D958+1,1))),1)</f>
        <v>25</v>
      </c>
      <c r="E959" s="120">
        <v>290957</v>
      </c>
      <c r="F959" s="121" t="s">
        <v>422</v>
      </c>
      <c r="G959" s="150" t="s">
        <v>508</v>
      </c>
      <c r="H959" s="163" t="s">
        <v>200</v>
      </c>
      <c r="I959" s="142"/>
      <c r="J959" s="142"/>
      <c r="K959" s="124"/>
      <c r="L959" s="124"/>
      <c r="M959" s="124"/>
      <c r="N959" s="124"/>
      <c r="O959" s="124"/>
      <c r="P959" s="124"/>
      <c r="Q959" s="142"/>
      <c r="R959" s="126"/>
      <c r="S959" s="142"/>
      <c r="T959" s="142"/>
      <c r="U959" s="124"/>
      <c r="V959" s="124"/>
      <c r="W959" s="124"/>
      <c r="X959" s="124"/>
      <c r="Y959" s="124"/>
      <c r="Z959" s="124"/>
      <c r="AA959" s="142"/>
      <c r="AB959" s="126"/>
      <c r="AC959" s="127">
        <f t="shared" si="131"/>
        <v>0</v>
      </c>
      <c r="AD959" s="143" t="s">
        <v>1287</v>
      </c>
      <c r="AE959" s="143" t="s">
        <v>1294</v>
      </c>
      <c r="AF959" s="129"/>
      <c r="AG959" s="129"/>
      <c r="AH959" s="171"/>
      <c r="AI959" s="131">
        <f t="shared" si="129"/>
        <v>33</v>
      </c>
      <c r="AJ959" s="132" t="str">
        <f t="shared" si="130"/>
        <v>XH</v>
      </c>
      <c r="AK959" s="133"/>
      <c r="AL959" s="134" t="str">
        <f t="shared" si="124"/>
        <v>XH</v>
      </c>
      <c r="AM959" s="119">
        <v>464</v>
      </c>
      <c r="AN959" s="135">
        <f t="shared" si="125"/>
        <v>2</v>
      </c>
      <c r="AO959" s="135" t="str">
        <f t="shared" si="126"/>
        <v>123</v>
      </c>
      <c r="AP959" s="135" t="str">
        <f t="shared" si="127"/>
        <v>12</v>
      </c>
      <c r="AQ959" s="135" t="str">
        <f t="shared" si="128"/>
        <v>2</v>
      </c>
      <c r="AR959" s="146"/>
      <c r="AS959" s="145">
        <v>2</v>
      </c>
      <c r="AT959" s="145"/>
      <c r="AU959" s="145"/>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row>
    <row r="960" spans="1:76" ht="24.95" customHeight="1" x14ac:dyDescent="0.25">
      <c r="A960" s="43">
        <v>9</v>
      </c>
      <c r="B960" s="44">
        <v>14</v>
      </c>
      <c r="C960" s="14" t="s">
        <v>1300</v>
      </c>
      <c r="D960" s="119">
        <f>IF(AND(AS960=AS959,AL960=AL959),IF(AL960="TN",IF(AS959=3,IF(D959&lt;'Phan phong'!$I$9,D959+1,1),IF(D959&lt;'Phan phong'!$I$10,D959+1,1)),IF(AS959=3,IF(D959&lt;'Phan phong'!$P$9,D959+1,1),IF(D959&lt;'Phan phong'!$P$10,D959+1,1))),1)</f>
        <v>26</v>
      </c>
      <c r="E960" s="138">
        <v>290958</v>
      </c>
      <c r="F960" s="121" t="s">
        <v>1362</v>
      </c>
      <c r="G960" s="150" t="s">
        <v>403</v>
      </c>
      <c r="H960" s="163" t="s">
        <v>202</v>
      </c>
      <c r="I960" s="142"/>
      <c r="J960" s="142"/>
      <c r="K960" s="124"/>
      <c r="L960" s="124"/>
      <c r="M960" s="124"/>
      <c r="N960" s="124"/>
      <c r="O960" s="124"/>
      <c r="P960" s="124"/>
      <c r="Q960" s="142"/>
      <c r="R960" s="172"/>
      <c r="S960" s="142"/>
      <c r="T960" s="142"/>
      <c r="U960" s="124"/>
      <c r="V960" s="124"/>
      <c r="W960" s="124"/>
      <c r="X960" s="124"/>
      <c r="Y960" s="124"/>
      <c r="Z960" s="124"/>
      <c r="AA960" s="142"/>
      <c r="AB960" s="172"/>
      <c r="AC960" s="127">
        <f t="shared" si="131"/>
        <v>0</v>
      </c>
      <c r="AD960" s="143" t="s">
        <v>1286</v>
      </c>
      <c r="AE960" s="143" t="s">
        <v>37</v>
      </c>
      <c r="AF960" s="129"/>
      <c r="AG960" s="129"/>
      <c r="AH960" s="171"/>
      <c r="AI960" s="131">
        <f t="shared" si="129"/>
        <v>33</v>
      </c>
      <c r="AJ960" s="132" t="str">
        <f t="shared" si="130"/>
        <v>XH</v>
      </c>
      <c r="AK960" s="133"/>
      <c r="AL960" s="134" t="str">
        <f t="shared" si="124"/>
        <v>XH</v>
      </c>
      <c r="AM960" s="119">
        <v>498</v>
      </c>
      <c r="AN960" s="135">
        <f t="shared" si="125"/>
        <v>2</v>
      </c>
      <c r="AO960" s="135" t="str">
        <f t="shared" si="126"/>
        <v>124</v>
      </c>
      <c r="AP960" s="135" t="str">
        <f t="shared" si="127"/>
        <v>12</v>
      </c>
      <c r="AQ960" s="135" t="str">
        <f t="shared" si="128"/>
        <v>2</v>
      </c>
      <c r="AR960" s="136"/>
      <c r="AS960" s="145">
        <v>2</v>
      </c>
      <c r="AT960" s="161"/>
      <c r="AU960" s="145"/>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row>
    <row r="961" spans="1:76" ht="24.95" customHeight="1" x14ac:dyDescent="0.2">
      <c r="A961" s="43">
        <v>9</v>
      </c>
      <c r="B961" s="44">
        <v>28</v>
      </c>
      <c r="C961" s="14" t="s">
        <v>1300</v>
      </c>
      <c r="D961" s="119">
        <f>IF(AND(AS961=AS960,AL961=AL960),IF(AL961="TN",IF(AS960=3,IF(D960&lt;'Phan phong'!$I$9,D960+1,1),IF(D960&lt;'Phan phong'!$I$10,D960+1,1)),IF(AS960=3,IF(D960&lt;'Phan phong'!$P$9,D960+1,1),IF(D960&lt;'Phan phong'!$P$10,D960+1,1))),1)</f>
        <v>27</v>
      </c>
      <c r="E961" s="120">
        <v>290959</v>
      </c>
      <c r="F961" s="121" t="s">
        <v>468</v>
      </c>
      <c r="G961" s="150" t="s">
        <v>403</v>
      </c>
      <c r="H961" s="163" t="s">
        <v>74</v>
      </c>
      <c r="I961" s="124"/>
      <c r="J961" s="124"/>
      <c r="K961" s="124"/>
      <c r="L961" s="124"/>
      <c r="M961" s="124"/>
      <c r="N961" s="124"/>
      <c r="O961" s="124"/>
      <c r="P961" s="124"/>
      <c r="Q961" s="142"/>
      <c r="R961" s="126"/>
      <c r="S961" s="124"/>
      <c r="T961" s="124"/>
      <c r="U961" s="124"/>
      <c r="V961" s="124"/>
      <c r="W961" s="124"/>
      <c r="X961" s="124"/>
      <c r="Y961" s="124"/>
      <c r="Z961" s="124"/>
      <c r="AA961" s="142"/>
      <c r="AB961" s="126"/>
      <c r="AC961" s="127">
        <f t="shared" si="131"/>
        <v>0</v>
      </c>
      <c r="AD961" s="143" t="s">
        <v>1291</v>
      </c>
      <c r="AE961" s="143" t="s">
        <v>1296</v>
      </c>
      <c r="AF961" s="129"/>
      <c r="AG961" s="129"/>
      <c r="AH961" s="130"/>
      <c r="AI961" s="131">
        <f t="shared" si="129"/>
        <v>33</v>
      </c>
      <c r="AJ961" s="132" t="str">
        <f t="shared" si="130"/>
        <v>XH</v>
      </c>
      <c r="AK961" s="133"/>
      <c r="AL961" s="134" t="str">
        <f t="shared" si="124"/>
        <v>XH</v>
      </c>
      <c r="AM961" s="119">
        <v>646</v>
      </c>
      <c r="AN961" s="135">
        <f t="shared" si="125"/>
        <v>2</v>
      </c>
      <c r="AO961" s="135" t="str">
        <f t="shared" si="126"/>
        <v>128</v>
      </c>
      <c r="AP961" s="135" t="str">
        <f t="shared" si="127"/>
        <v>12</v>
      </c>
      <c r="AQ961" s="135" t="str">
        <f t="shared" si="128"/>
        <v>2</v>
      </c>
      <c r="AR961" s="146"/>
      <c r="AS961" s="145">
        <v>2</v>
      </c>
      <c r="AT961" s="145"/>
      <c r="AU961" s="137"/>
      <c r="AV961" s="6"/>
      <c r="AW961" s="6"/>
      <c r="AX961" s="6"/>
      <c r="AY961" s="6"/>
      <c r="AZ961" s="6"/>
      <c r="BA961" s="6"/>
      <c r="BB961" s="6"/>
      <c r="BC961" s="6"/>
      <c r="BD961" s="6"/>
      <c r="BE961" s="6"/>
      <c r="BF961" s="6"/>
      <c r="BG961" s="6"/>
      <c r="BH961" s="6"/>
      <c r="BI961" s="6"/>
      <c r="BJ961" s="6"/>
      <c r="BK961" s="6"/>
      <c r="BL961" s="6"/>
      <c r="BM961" s="6"/>
      <c r="BN961" s="6"/>
      <c r="BO961" s="6"/>
      <c r="BP961" s="6"/>
      <c r="BQ961" s="6"/>
      <c r="BR961" s="6"/>
      <c r="BS961" s="6"/>
      <c r="BT961" s="6"/>
      <c r="BU961" s="6"/>
      <c r="BV961" s="6"/>
      <c r="BW961" s="6"/>
      <c r="BX961" s="6"/>
    </row>
    <row r="962" spans="1:76" ht="24.95" customHeight="1" x14ac:dyDescent="0.25">
      <c r="A962" s="43">
        <v>12</v>
      </c>
      <c r="B962" s="44">
        <v>1</v>
      </c>
      <c r="C962" s="14" t="s">
        <v>1300</v>
      </c>
      <c r="D962" s="119">
        <f>IF(AND(AS962=AS961,AL962=AL961),IF(AL962="TN",IF(AS961=3,IF(D961&lt;'Phan phong'!$I$9,D961+1,1),IF(D961&lt;'Phan phong'!$I$10,D961+1,1)),IF(AS961=3,IF(D961&lt;'Phan phong'!$P$9,D961+1,1),IF(D961&lt;'Phan phong'!$P$10,D961+1,1))),1)</f>
        <v>1</v>
      </c>
      <c r="E962" s="138">
        <v>290960</v>
      </c>
      <c r="F962" s="121" t="s">
        <v>602</v>
      </c>
      <c r="G962" s="150" t="s">
        <v>437</v>
      </c>
      <c r="H962" s="163" t="s">
        <v>109</v>
      </c>
      <c r="I962" s="142"/>
      <c r="J962" s="142"/>
      <c r="K962" s="124"/>
      <c r="L962" s="124"/>
      <c r="M962" s="124"/>
      <c r="N962" s="124"/>
      <c r="O962" s="124"/>
      <c r="P962" s="124"/>
      <c r="Q962" s="142"/>
      <c r="R962" s="126"/>
      <c r="S962" s="142"/>
      <c r="T962" s="142"/>
      <c r="U962" s="124"/>
      <c r="V962" s="124"/>
      <c r="W962" s="124"/>
      <c r="X962" s="124"/>
      <c r="Y962" s="124"/>
      <c r="Z962" s="124"/>
      <c r="AA962" s="142"/>
      <c r="AB962" s="126"/>
      <c r="AC962" s="127">
        <f t="shared" si="131"/>
        <v>0</v>
      </c>
      <c r="AD962" s="143" t="s">
        <v>1283</v>
      </c>
      <c r="AE962" s="143" t="s">
        <v>1297</v>
      </c>
      <c r="AF962" s="129"/>
      <c r="AG962" s="129"/>
      <c r="AH962" s="171"/>
      <c r="AI962" s="131">
        <f t="shared" si="129"/>
        <v>34</v>
      </c>
      <c r="AJ962" s="132" t="str">
        <f t="shared" si="130"/>
        <v>XH</v>
      </c>
      <c r="AK962" s="133"/>
      <c r="AL962" s="134" t="str">
        <f t="shared" si="124"/>
        <v>XH</v>
      </c>
      <c r="AM962" s="119">
        <v>395</v>
      </c>
      <c r="AN962" s="135">
        <f t="shared" si="125"/>
        <v>2</v>
      </c>
      <c r="AO962" s="135" t="str">
        <f t="shared" si="126"/>
        <v>121</v>
      </c>
      <c r="AP962" s="135" t="str">
        <f t="shared" si="127"/>
        <v>12</v>
      </c>
      <c r="AQ962" s="135" t="str">
        <f t="shared" si="128"/>
        <v>2</v>
      </c>
      <c r="AR962" s="136"/>
      <c r="AS962" s="145">
        <v>2</v>
      </c>
      <c r="AT962" s="145"/>
      <c r="AU962" s="137"/>
      <c r="AV962" s="6"/>
      <c r="AW962" s="6"/>
      <c r="AX962" s="6"/>
      <c r="AY962" s="6"/>
      <c r="AZ962" s="6"/>
      <c r="BA962" s="6"/>
      <c r="BB962" s="6"/>
      <c r="BC962" s="6"/>
      <c r="BD962" s="6"/>
      <c r="BE962" s="6"/>
      <c r="BF962" s="6"/>
      <c r="BG962" s="6"/>
      <c r="BH962" s="6"/>
      <c r="BI962" s="6"/>
      <c r="BJ962" s="6"/>
      <c r="BK962" s="6"/>
      <c r="BL962" s="6"/>
      <c r="BM962" s="6"/>
      <c r="BN962" s="6"/>
      <c r="BO962" s="6"/>
      <c r="BP962" s="6"/>
      <c r="BQ962" s="6"/>
      <c r="BR962" s="6"/>
      <c r="BS962" s="6"/>
      <c r="BT962" s="6"/>
      <c r="BU962" s="6"/>
      <c r="BV962" s="6"/>
      <c r="BW962" s="6"/>
      <c r="BX962" s="6"/>
    </row>
    <row r="963" spans="1:76" ht="24.95" customHeight="1" x14ac:dyDescent="0.2">
      <c r="A963" s="43">
        <v>10</v>
      </c>
      <c r="B963" s="44">
        <v>28</v>
      </c>
      <c r="C963" s="14" t="s">
        <v>1300</v>
      </c>
      <c r="D963" s="119">
        <f>IF(AND(AS963=AS962,AL963=AL962),IF(AL963="TN",IF(AS962=3,IF(D962&lt;'Phan phong'!$I$9,D962+1,1),IF(D962&lt;'Phan phong'!$I$10,D962+1,1)),IF(AS962=3,IF(D962&lt;'Phan phong'!$P$9,D962+1,1),IF(D962&lt;'Phan phong'!$P$10,D962+1,1))),1)</f>
        <v>2</v>
      </c>
      <c r="E963" s="120">
        <v>290961</v>
      </c>
      <c r="F963" s="121" t="s">
        <v>1448</v>
      </c>
      <c r="G963" s="150" t="s">
        <v>437</v>
      </c>
      <c r="H963" s="163" t="s">
        <v>138</v>
      </c>
      <c r="I963" s="142"/>
      <c r="J963" s="142"/>
      <c r="K963" s="124"/>
      <c r="L963" s="124"/>
      <c r="M963" s="124"/>
      <c r="N963" s="124"/>
      <c r="O963" s="124"/>
      <c r="P963" s="124"/>
      <c r="Q963" s="142"/>
      <c r="R963" s="126"/>
      <c r="S963" s="142"/>
      <c r="T963" s="142"/>
      <c r="U963" s="124"/>
      <c r="V963" s="124"/>
      <c r="W963" s="124"/>
      <c r="X963" s="124"/>
      <c r="Y963" s="124"/>
      <c r="Z963" s="124"/>
      <c r="AA963" s="142"/>
      <c r="AB963" s="126"/>
      <c r="AC963" s="127">
        <f t="shared" si="131"/>
        <v>0</v>
      </c>
      <c r="AD963" s="143" t="s">
        <v>1292</v>
      </c>
      <c r="AE963" s="143" t="s">
        <v>1297</v>
      </c>
      <c r="AF963" s="129"/>
      <c r="AG963" s="129"/>
      <c r="AH963" s="171"/>
      <c r="AI963" s="131">
        <f t="shared" si="129"/>
        <v>34</v>
      </c>
      <c r="AJ963" s="132" t="str">
        <f t="shared" si="130"/>
        <v>XH</v>
      </c>
      <c r="AK963" s="133"/>
      <c r="AL963" s="134" t="str">
        <f t="shared" ref="AL963:AL1026" si="132">IF(AK963&lt;&gt;"",AK963,AJ963)</f>
        <v>XH</v>
      </c>
      <c r="AM963" s="119">
        <v>575</v>
      </c>
      <c r="AN963" s="135">
        <f t="shared" ref="AN963:AN1026" si="133">IF(LEFT(AE963,2)="11",1,IF(LEFT(AE963,2)="12",2,0))</f>
        <v>2</v>
      </c>
      <c r="AO963" s="135" t="str">
        <f t="shared" ref="AO963:AO1026" si="134">LEFT(AD963,2)&amp;RIGHT(AD963,1)</f>
        <v>126</v>
      </c>
      <c r="AP963" s="135" t="str">
        <f t="shared" ref="AP963:AP1026" si="135">LEFT(AD963,2)</f>
        <v>12</v>
      </c>
      <c r="AQ963" s="135" t="str">
        <f t="shared" ref="AQ963:AQ1026" si="136">RIGHT(AP963,1)</f>
        <v>2</v>
      </c>
      <c r="AR963" s="146"/>
      <c r="AS963" s="145">
        <v>2</v>
      </c>
      <c r="AT963" s="137"/>
      <c r="AU963" s="137"/>
      <c r="AV963" s="6"/>
      <c r="AW963" s="6"/>
      <c r="AX963" s="6"/>
      <c r="AY963" s="6"/>
      <c r="AZ963" s="6"/>
      <c r="BA963" s="6"/>
      <c r="BB963" s="6"/>
      <c r="BC963" s="6"/>
      <c r="BD963" s="6"/>
      <c r="BE963" s="6"/>
      <c r="BF963" s="6"/>
      <c r="BG963" s="6"/>
      <c r="BH963" s="6"/>
      <c r="BI963" s="6"/>
      <c r="BJ963" s="6"/>
      <c r="BK963" s="6"/>
      <c r="BL963" s="6"/>
      <c r="BM963" s="6"/>
      <c r="BN963" s="6"/>
      <c r="BO963" s="6"/>
      <c r="BP963" s="6"/>
      <c r="BQ963" s="6"/>
      <c r="BR963" s="6"/>
      <c r="BS963" s="6"/>
      <c r="BT963" s="6"/>
      <c r="BU963" s="6"/>
      <c r="BV963" s="6"/>
      <c r="BW963" s="6"/>
      <c r="BX963" s="6"/>
    </row>
    <row r="964" spans="1:76" ht="24.95" customHeight="1" x14ac:dyDescent="0.25">
      <c r="A964" s="43">
        <v>11</v>
      </c>
      <c r="B964" s="44">
        <v>21</v>
      </c>
      <c r="C964" s="14" t="s">
        <v>1300</v>
      </c>
      <c r="D964" s="119">
        <f>IF(AND(AS964=AS963,AL964=AL963),IF(AL964="TN",IF(AS963=3,IF(D963&lt;'Phan phong'!$I$9,D963+1,1),IF(D963&lt;'Phan phong'!$I$10,D963+1,1)),IF(AS963=3,IF(D963&lt;'Phan phong'!$P$9,D963+1,1),IF(D963&lt;'Phan phong'!$P$10,D963+1,1))),1)</f>
        <v>3</v>
      </c>
      <c r="E964" s="138">
        <v>290962</v>
      </c>
      <c r="F964" s="121" t="s">
        <v>346</v>
      </c>
      <c r="G964" s="150" t="s">
        <v>437</v>
      </c>
      <c r="H964" s="163" t="s">
        <v>205</v>
      </c>
      <c r="I964" s="142"/>
      <c r="J964" s="142"/>
      <c r="K964" s="124"/>
      <c r="L964" s="124"/>
      <c r="M964" s="124"/>
      <c r="N964" s="124"/>
      <c r="O964" s="124"/>
      <c r="P964" s="124"/>
      <c r="Q964" s="142"/>
      <c r="R964" s="152"/>
      <c r="S964" s="142"/>
      <c r="T964" s="142"/>
      <c r="U964" s="124"/>
      <c r="V964" s="124"/>
      <c r="W964" s="124"/>
      <c r="X964" s="124"/>
      <c r="Y964" s="124"/>
      <c r="Z964" s="124"/>
      <c r="AA964" s="142"/>
      <c r="AB964" s="152"/>
      <c r="AC964" s="127">
        <f t="shared" si="131"/>
        <v>0</v>
      </c>
      <c r="AD964" s="143" t="s">
        <v>1290</v>
      </c>
      <c r="AE964" s="143" t="s">
        <v>1297</v>
      </c>
      <c r="AF964" s="129"/>
      <c r="AG964" s="129"/>
      <c r="AH964" s="130"/>
      <c r="AI964" s="131">
        <f t="shared" ref="AI964:AI1027" si="137">IF($D964=1,AI963+1,AI963)</f>
        <v>34</v>
      </c>
      <c r="AJ964" s="132" t="str">
        <f t="shared" si="130"/>
        <v>XH</v>
      </c>
      <c r="AK964" s="133"/>
      <c r="AL964" s="134" t="str">
        <f t="shared" si="132"/>
        <v>XH</v>
      </c>
      <c r="AM964" s="119">
        <v>537</v>
      </c>
      <c r="AN964" s="135">
        <f t="shared" si="133"/>
        <v>2</v>
      </c>
      <c r="AO964" s="135" t="str">
        <f t="shared" si="134"/>
        <v>125</v>
      </c>
      <c r="AP964" s="135" t="str">
        <f t="shared" si="135"/>
        <v>12</v>
      </c>
      <c r="AQ964" s="135" t="str">
        <f t="shared" si="136"/>
        <v>2</v>
      </c>
      <c r="AR964" s="136"/>
      <c r="AS964" s="145">
        <v>2</v>
      </c>
      <c r="AT964" s="161"/>
      <c r="AU964" s="137"/>
      <c r="AV964" s="6"/>
      <c r="AW964" s="6"/>
      <c r="AX964" s="6"/>
      <c r="AY964" s="6"/>
      <c r="AZ964" s="6"/>
      <c r="BA964" s="6"/>
      <c r="BB964" s="6"/>
      <c r="BC964" s="6"/>
      <c r="BD964" s="6"/>
      <c r="BE964" s="6"/>
      <c r="BF964" s="6"/>
      <c r="BG964" s="6"/>
      <c r="BH964" s="6"/>
      <c r="BI964" s="6"/>
      <c r="BJ964" s="6"/>
      <c r="BK964" s="6"/>
      <c r="BL964" s="6"/>
      <c r="BM964" s="6"/>
      <c r="BN964" s="6"/>
      <c r="BO964" s="6"/>
      <c r="BP964" s="6"/>
      <c r="BQ964" s="6"/>
      <c r="BR964" s="6"/>
      <c r="BS964" s="6"/>
      <c r="BT964" s="6"/>
      <c r="BU964" s="6"/>
      <c r="BV964" s="6"/>
      <c r="BW964" s="6"/>
      <c r="BX964" s="6"/>
    </row>
    <row r="965" spans="1:76" ht="24.95" customHeight="1" x14ac:dyDescent="0.25">
      <c r="A965" s="43">
        <v>9</v>
      </c>
      <c r="B965" s="44">
        <v>12</v>
      </c>
      <c r="C965" s="14" t="s">
        <v>1300</v>
      </c>
      <c r="D965" s="119">
        <f>IF(AND(AS965=AS964,AL965=AL964),IF(AL965="TN",IF(AS964=3,IF(D964&lt;'Phan phong'!$I$9,D964+1,1),IF(D964&lt;'Phan phong'!$I$10,D964+1,1)),IF(AS964=3,IF(D964&lt;'Phan phong'!$P$9,D964+1,1),IF(D964&lt;'Phan phong'!$P$10,D964+1,1))),1)</f>
        <v>4</v>
      </c>
      <c r="E965" s="120">
        <v>290963</v>
      </c>
      <c r="F965" s="121" t="s">
        <v>657</v>
      </c>
      <c r="G965" s="150" t="s">
        <v>437</v>
      </c>
      <c r="H965" s="163" t="s">
        <v>204</v>
      </c>
      <c r="I965" s="124"/>
      <c r="J965" s="124"/>
      <c r="K965" s="124"/>
      <c r="L965" s="124"/>
      <c r="M965" s="124"/>
      <c r="N965" s="124"/>
      <c r="O965" s="124"/>
      <c r="P965" s="124"/>
      <c r="Q965" s="142"/>
      <c r="R965" s="152"/>
      <c r="S965" s="124"/>
      <c r="T965" s="124"/>
      <c r="U965" s="124"/>
      <c r="V965" s="124"/>
      <c r="W965" s="124"/>
      <c r="X965" s="124"/>
      <c r="Y965" s="124"/>
      <c r="Z965" s="124"/>
      <c r="AA965" s="142"/>
      <c r="AB965" s="152"/>
      <c r="AC965" s="127">
        <f t="shared" si="131"/>
        <v>0</v>
      </c>
      <c r="AD965" s="143" t="s">
        <v>1287</v>
      </c>
      <c r="AE965" s="143" t="s">
        <v>1297</v>
      </c>
      <c r="AF965" s="129"/>
      <c r="AG965" s="129"/>
      <c r="AH965" s="130"/>
      <c r="AI965" s="131">
        <f t="shared" si="137"/>
        <v>34</v>
      </c>
      <c r="AJ965" s="132" t="str">
        <f t="shared" si="130"/>
        <v>XH</v>
      </c>
      <c r="AK965" s="133"/>
      <c r="AL965" s="134" t="str">
        <f t="shared" si="132"/>
        <v>XH</v>
      </c>
      <c r="AM965" s="119">
        <v>466</v>
      </c>
      <c r="AN965" s="135">
        <f t="shared" si="133"/>
        <v>2</v>
      </c>
      <c r="AO965" s="135" t="str">
        <f t="shared" si="134"/>
        <v>123</v>
      </c>
      <c r="AP965" s="135" t="str">
        <f t="shared" si="135"/>
        <v>12</v>
      </c>
      <c r="AQ965" s="135" t="str">
        <f t="shared" si="136"/>
        <v>2</v>
      </c>
      <c r="AR965" s="136"/>
      <c r="AS965" s="145">
        <v>2</v>
      </c>
      <c r="AT965" s="161"/>
      <c r="AU965" s="137"/>
      <c r="AV965" s="6"/>
      <c r="AW965" s="6"/>
      <c r="AX965" s="6"/>
      <c r="AY965" s="6"/>
      <c r="AZ965" s="6"/>
      <c r="BA965" s="6"/>
      <c r="BB965" s="6"/>
      <c r="BC965" s="6"/>
      <c r="BD965" s="6"/>
      <c r="BE965" s="6"/>
      <c r="BF965" s="6"/>
      <c r="BG965" s="6"/>
      <c r="BH965" s="6"/>
      <c r="BI965" s="6"/>
      <c r="BJ965" s="6"/>
      <c r="BK965" s="6"/>
      <c r="BL965" s="6"/>
      <c r="BM965" s="6"/>
      <c r="BN965" s="6"/>
      <c r="BO965" s="6"/>
      <c r="BP965" s="6"/>
      <c r="BQ965" s="6"/>
      <c r="BR965" s="6"/>
      <c r="BS965" s="6"/>
      <c r="BT965" s="6"/>
      <c r="BU965" s="6"/>
      <c r="BV965" s="6"/>
      <c r="BW965" s="6"/>
      <c r="BX965" s="6"/>
    </row>
    <row r="966" spans="1:76" ht="24.95" customHeight="1" x14ac:dyDescent="0.25">
      <c r="A966" s="43">
        <v>12</v>
      </c>
      <c r="B966" s="44">
        <v>4</v>
      </c>
      <c r="C966" s="14" t="s">
        <v>1300</v>
      </c>
      <c r="D966" s="119">
        <f>IF(AND(AS966=AS965,AL966=AL965),IF(AL966="TN",IF(AS965=3,IF(D965&lt;'Phan phong'!$I$9,D965+1,1),IF(D965&lt;'Phan phong'!$I$10,D965+1,1)),IF(AS965=3,IF(D965&lt;'Phan phong'!$P$9,D965+1,1),IF(D965&lt;'Phan phong'!$P$10,D965+1,1))),1)</f>
        <v>5</v>
      </c>
      <c r="E966" s="138">
        <v>290964</v>
      </c>
      <c r="F966" s="121" t="s">
        <v>346</v>
      </c>
      <c r="G966" s="150" t="s">
        <v>426</v>
      </c>
      <c r="H966" s="163" t="s">
        <v>123</v>
      </c>
      <c r="I966" s="142"/>
      <c r="J966" s="142"/>
      <c r="K966" s="124"/>
      <c r="L966" s="124"/>
      <c r="M966" s="124"/>
      <c r="N966" s="124"/>
      <c r="O966" s="124"/>
      <c r="P966" s="124"/>
      <c r="Q966" s="142"/>
      <c r="R966" s="126"/>
      <c r="S966" s="142"/>
      <c r="T966" s="142"/>
      <c r="U966" s="124"/>
      <c r="V966" s="124"/>
      <c r="W966" s="124"/>
      <c r="X966" s="124"/>
      <c r="Y966" s="124"/>
      <c r="Z966" s="124"/>
      <c r="AA966" s="142"/>
      <c r="AB966" s="126"/>
      <c r="AC966" s="127">
        <f t="shared" si="131"/>
        <v>0</v>
      </c>
      <c r="AD966" s="143" t="s">
        <v>1285</v>
      </c>
      <c r="AE966" s="143" t="s">
        <v>1295</v>
      </c>
      <c r="AF966" s="129"/>
      <c r="AG966" s="129"/>
      <c r="AH966" s="130"/>
      <c r="AI966" s="131">
        <f t="shared" si="137"/>
        <v>34</v>
      </c>
      <c r="AJ966" s="132" t="str">
        <f t="shared" si="130"/>
        <v>XH</v>
      </c>
      <c r="AK966" s="133"/>
      <c r="AL966" s="134" t="str">
        <f t="shared" si="132"/>
        <v>XH</v>
      </c>
      <c r="AM966" s="119">
        <v>432</v>
      </c>
      <c r="AN966" s="135">
        <f t="shared" si="133"/>
        <v>2</v>
      </c>
      <c r="AO966" s="135" t="str">
        <f t="shared" si="134"/>
        <v>122</v>
      </c>
      <c r="AP966" s="135" t="str">
        <f t="shared" si="135"/>
        <v>12</v>
      </c>
      <c r="AQ966" s="135" t="str">
        <f t="shared" si="136"/>
        <v>2</v>
      </c>
      <c r="AR966" s="136"/>
      <c r="AS966" s="145">
        <v>2</v>
      </c>
      <c r="AT966" s="161"/>
      <c r="AU966" s="161"/>
    </row>
    <row r="967" spans="1:76" ht="24.95" customHeight="1" x14ac:dyDescent="0.2">
      <c r="A967" s="43">
        <v>12</v>
      </c>
      <c r="B967" s="44">
        <v>35</v>
      </c>
      <c r="C967" s="14" t="s">
        <v>1300</v>
      </c>
      <c r="D967" s="119">
        <f>IF(AND(AS967=AS966,AL967=AL966),IF(AL967="TN",IF(AS966=3,IF(D966&lt;'Phan phong'!$I$9,D966+1,1),IF(D966&lt;'Phan phong'!$I$10,D966+1,1)),IF(AS966=3,IF(D966&lt;'Phan phong'!$P$9,D966+1,1),IF(D966&lt;'Phan phong'!$P$10,D966+1,1))),1)</f>
        <v>6</v>
      </c>
      <c r="E967" s="120">
        <v>290965</v>
      </c>
      <c r="F967" s="121" t="s">
        <v>346</v>
      </c>
      <c r="G967" s="150" t="s">
        <v>483</v>
      </c>
      <c r="H967" s="163" t="s">
        <v>203</v>
      </c>
      <c r="I967" s="142"/>
      <c r="J967" s="142"/>
      <c r="K967" s="124"/>
      <c r="L967" s="124"/>
      <c r="M967" s="124"/>
      <c r="N967" s="124"/>
      <c r="O967" s="124"/>
      <c r="P967" s="124"/>
      <c r="Q967" s="142"/>
      <c r="R967" s="126"/>
      <c r="S967" s="142"/>
      <c r="T967" s="142"/>
      <c r="U967" s="124"/>
      <c r="V967" s="124"/>
      <c r="W967" s="124"/>
      <c r="X967" s="124"/>
      <c r="Y967" s="124"/>
      <c r="Z967" s="124"/>
      <c r="AA967" s="142"/>
      <c r="AB967" s="126"/>
      <c r="AC967" s="127">
        <f t="shared" si="131"/>
        <v>0</v>
      </c>
      <c r="AD967" s="143" t="s">
        <v>1558</v>
      </c>
      <c r="AE967" s="143" t="s">
        <v>1296</v>
      </c>
      <c r="AF967" s="129"/>
      <c r="AG967" s="129"/>
      <c r="AH967" s="171"/>
      <c r="AI967" s="131">
        <f t="shared" si="137"/>
        <v>34</v>
      </c>
      <c r="AJ967" s="132" t="str">
        <f t="shared" si="130"/>
        <v>XH</v>
      </c>
      <c r="AK967" s="133"/>
      <c r="AL967" s="134" t="str">
        <f t="shared" si="132"/>
        <v>XH</v>
      </c>
      <c r="AM967" s="119">
        <v>683</v>
      </c>
      <c r="AN967" s="135">
        <f t="shared" si="133"/>
        <v>2</v>
      </c>
      <c r="AO967" s="135" t="str">
        <f t="shared" si="134"/>
        <v>129</v>
      </c>
      <c r="AP967" s="135" t="str">
        <f t="shared" si="135"/>
        <v>12</v>
      </c>
      <c r="AQ967" s="135" t="str">
        <f t="shared" si="136"/>
        <v>2</v>
      </c>
      <c r="AR967" s="146"/>
      <c r="AS967" s="145">
        <v>2</v>
      </c>
      <c r="AT967" s="145"/>
      <c r="AU967" s="137"/>
      <c r="AV967" s="6"/>
      <c r="AW967" s="6"/>
      <c r="AX967" s="6"/>
      <c r="AY967" s="6"/>
      <c r="AZ967" s="6"/>
      <c r="BA967" s="6"/>
      <c r="BB967" s="6"/>
      <c r="BC967" s="6"/>
      <c r="BD967" s="6"/>
      <c r="BE967" s="6"/>
      <c r="BF967" s="6"/>
      <c r="BG967" s="6"/>
      <c r="BH967" s="6"/>
      <c r="BI967" s="6"/>
      <c r="BJ967" s="6"/>
      <c r="BK967" s="6"/>
      <c r="BL967" s="6"/>
      <c r="BM967" s="6"/>
      <c r="BN967" s="6"/>
      <c r="BO967" s="6"/>
      <c r="BP967" s="6"/>
      <c r="BQ967" s="6"/>
      <c r="BR967" s="6"/>
      <c r="BS967" s="6"/>
      <c r="BT967" s="6"/>
      <c r="BU967" s="6"/>
      <c r="BV967" s="6"/>
      <c r="BW967" s="6"/>
      <c r="BX967" s="6"/>
    </row>
    <row r="968" spans="1:76" ht="24.95" customHeight="1" x14ac:dyDescent="0.2">
      <c r="A968" s="43">
        <v>11</v>
      </c>
      <c r="B968" s="44">
        <v>15</v>
      </c>
      <c r="C968" s="14" t="s">
        <v>1300</v>
      </c>
      <c r="D968" s="119">
        <f>IF(AND(AS968=AS967,AL968=AL967),IF(AL968="TN",IF(AS967=3,IF(D967&lt;'Phan phong'!$I$9,D967+1,1),IF(D967&lt;'Phan phong'!$I$10,D967+1,1)),IF(AS967=3,IF(D967&lt;'Phan phong'!$P$9,D967+1,1),IF(D967&lt;'Phan phong'!$P$10,D967+1,1))),1)</f>
        <v>7</v>
      </c>
      <c r="E968" s="138">
        <v>290966</v>
      </c>
      <c r="F968" s="121" t="s">
        <v>346</v>
      </c>
      <c r="G968" s="150" t="s">
        <v>1316</v>
      </c>
      <c r="H968" s="163" t="s">
        <v>62</v>
      </c>
      <c r="I968" s="142"/>
      <c r="J968" s="142"/>
      <c r="K968" s="124"/>
      <c r="L968" s="124"/>
      <c r="M968" s="124"/>
      <c r="N968" s="124"/>
      <c r="O968" s="124"/>
      <c r="P968" s="124"/>
      <c r="Q968" s="142"/>
      <c r="R968" s="126"/>
      <c r="S968" s="142"/>
      <c r="T968" s="142"/>
      <c r="U968" s="124"/>
      <c r="V968" s="124"/>
      <c r="W968" s="124"/>
      <c r="X968" s="124"/>
      <c r="Y968" s="124"/>
      <c r="Z968" s="124"/>
      <c r="AA968" s="142"/>
      <c r="AB968" s="126"/>
      <c r="AC968" s="127">
        <f t="shared" si="131"/>
        <v>0</v>
      </c>
      <c r="AD968" s="143" t="s">
        <v>1286</v>
      </c>
      <c r="AE968" s="143" t="s">
        <v>1296</v>
      </c>
      <c r="AF968" s="129"/>
      <c r="AG968" s="129"/>
      <c r="AH968" s="171"/>
      <c r="AI968" s="131">
        <f t="shared" si="137"/>
        <v>34</v>
      </c>
      <c r="AJ968" s="132" t="str">
        <f t="shared" si="130"/>
        <v>XH</v>
      </c>
      <c r="AK968" s="133"/>
      <c r="AL968" s="134" t="str">
        <f t="shared" si="132"/>
        <v>XH</v>
      </c>
      <c r="AM968" s="119">
        <v>500</v>
      </c>
      <c r="AN968" s="135">
        <f t="shared" si="133"/>
        <v>2</v>
      </c>
      <c r="AO968" s="135" t="str">
        <f t="shared" si="134"/>
        <v>124</v>
      </c>
      <c r="AP968" s="135" t="str">
        <f t="shared" si="135"/>
        <v>12</v>
      </c>
      <c r="AQ968" s="135" t="str">
        <f t="shared" si="136"/>
        <v>2</v>
      </c>
      <c r="AR968" s="146"/>
      <c r="AS968" s="145">
        <v>2</v>
      </c>
      <c r="AT968" s="145"/>
      <c r="AU968" s="137"/>
      <c r="AV968" s="6"/>
      <c r="AW968" s="6"/>
      <c r="AX968" s="6"/>
      <c r="AY968" s="6"/>
      <c r="AZ968" s="6"/>
      <c r="BA968" s="6"/>
      <c r="BB968" s="6"/>
      <c r="BC968" s="6"/>
      <c r="BD968" s="6"/>
      <c r="BE968" s="6"/>
      <c r="BF968" s="6"/>
      <c r="BG968" s="6"/>
      <c r="BH968" s="6"/>
      <c r="BI968" s="6"/>
      <c r="BJ968" s="6"/>
      <c r="BK968" s="6"/>
      <c r="BL968" s="6"/>
      <c r="BM968" s="6"/>
      <c r="BN968" s="6"/>
      <c r="BO968" s="6"/>
      <c r="BP968" s="6"/>
      <c r="BQ968" s="6"/>
      <c r="BR968" s="6"/>
      <c r="BS968" s="6"/>
      <c r="BT968" s="6"/>
      <c r="BU968" s="6"/>
      <c r="BV968" s="6"/>
      <c r="BW968" s="6"/>
      <c r="BX968" s="6"/>
    </row>
    <row r="969" spans="1:76" ht="24.95" customHeight="1" x14ac:dyDescent="0.25">
      <c r="A969" s="43">
        <v>10</v>
      </c>
      <c r="B969" s="44">
        <v>29</v>
      </c>
      <c r="C969" s="14" t="s">
        <v>1300</v>
      </c>
      <c r="D969" s="119">
        <f>IF(AND(AS969=AS968,AL969=AL968),IF(AL969="TN",IF(AS968=3,IF(D968&lt;'Phan phong'!$I$9,D968+1,1),IF(D968&lt;'Phan phong'!$I$10,D968+1,1)),IF(AS968=3,IF(D968&lt;'Phan phong'!$P$9,D968+1,1),IF(D968&lt;'Phan phong'!$P$10,D968+1,1))),1)</f>
        <v>8</v>
      </c>
      <c r="E969" s="120">
        <v>290967</v>
      </c>
      <c r="F969" s="121" t="s">
        <v>422</v>
      </c>
      <c r="G969" s="150" t="s">
        <v>413</v>
      </c>
      <c r="H969" s="163" t="s">
        <v>131</v>
      </c>
      <c r="I969" s="142"/>
      <c r="J969" s="142"/>
      <c r="K969" s="124"/>
      <c r="L969" s="124"/>
      <c r="M969" s="124"/>
      <c r="N969" s="124"/>
      <c r="O969" s="124"/>
      <c r="P969" s="124"/>
      <c r="Q969" s="142"/>
      <c r="R969" s="172"/>
      <c r="S969" s="142"/>
      <c r="T969" s="142"/>
      <c r="U969" s="124"/>
      <c r="V969" s="124"/>
      <c r="W969" s="124"/>
      <c r="X969" s="124"/>
      <c r="Y969" s="124"/>
      <c r="Z969" s="124"/>
      <c r="AA969" s="142"/>
      <c r="AB969" s="172"/>
      <c r="AC969" s="127">
        <f t="shared" si="131"/>
        <v>0</v>
      </c>
      <c r="AD969" s="143" t="s">
        <v>1291</v>
      </c>
      <c r="AE969" s="143" t="s">
        <v>1296</v>
      </c>
      <c r="AF969" s="129"/>
      <c r="AG969" s="129"/>
      <c r="AH969" s="171"/>
      <c r="AI969" s="131">
        <f t="shared" si="137"/>
        <v>34</v>
      </c>
      <c r="AJ969" s="132" t="str">
        <f t="shared" si="130"/>
        <v>XH</v>
      </c>
      <c r="AK969" s="133"/>
      <c r="AL969" s="134" t="str">
        <f t="shared" si="132"/>
        <v>XH</v>
      </c>
      <c r="AM969" s="119">
        <v>647</v>
      </c>
      <c r="AN969" s="135">
        <f t="shared" si="133"/>
        <v>2</v>
      </c>
      <c r="AO969" s="135" t="str">
        <f t="shared" si="134"/>
        <v>128</v>
      </c>
      <c r="AP969" s="135" t="str">
        <f t="shared" si="135"/>
        <v>12</v>
      </c>
      <c r="AQ969" s="135" t="str">
        <f t="shared" si="136"/>
        <v>2</v>
      </c>
      <c r="AR969" s="136"/>
      <c r="AS969" s="145">
        <v>2</v>
      </c>
      <c r="AT969" s="161"/>
      <c r="AU969" s="145"/>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row>
    <row r="970" spans="1:76" ht="24.95" customHeight="1" x14ac:dyDescent="0.25">
      <c r="A970" s="43">
        <v>10</v>
      </c>
      <c r="B970" s="44">
        <v>10</v>
      </c>
      <c r="C970" s="14" t="s">
        <v>1300</v>
      </c>
      <c r="D970" s="119">
        <f>IF(AND(AS970=AS969,AL970=AL969),IF(AL970="TN",IF(AS969=3,IF(D969&lt;'Phan phong'!$I$9,D969+1,1),IF(D969&lt;'Phan phong'!$I$10,D969+1,1)),IF(AS969=3,IF(D969&lt;'Phan phong'!$P$9,D969+1,1),IF(D969&lt;'Phan phong'!$P$10,D969+1,1))),1)</f>
        <v>9</v>
      </c>
      <c r="E970" s="138">
        <v>290968</v>
      </c>
      <c r="F970" s="121" t="s">
        <v>348</v>
      </c>
      <c r="G970" s="150" t="s">
        <v>22</v>
      </c>
      <c r="H970" s="163" t="s">
        <v>207</v>
      </c>
      <c r="I970" s="142"/>
      <c r="J970" s="142"/>
      <c r="K970" s="124"/>
      <c r="L970" s="124"/>
      <c r="M970" s="124"/>
      <c r="N970" s="124"/>
      <c r="O970" s="124"/>
      <c r="P970" s="124"/>
      <c r="Q970" s="142"/>
      <c r="R970" s="152"/>
      <c r="S970" s="142"/>
      <c r="T970" s="142"/>
      <c r="U970" s="124"/>
      <c r="V970" s="124"/>
      <c r="W970" s="124"/>
      <c r="X970" s="124"/>
      <c r="Y970" s="124"/>
      <c r="Z970" s="124"/>
      <c r="AA970" s="142"/>
      <c r="AB970" s="152"/>
      <c r="AC970" s="127">
        <f t="shared" si="131"/>
        <v>0</v>
      </c>
      <c r="AD970" s="143" t="s">
        <v>1287</v>
      </c>
      <c r="AE970" s="143" t="s">
        <v>1294</v>
      </c>
      <c r="AF970" s="129"/>
      <c r="AG970" s="129"/>
      <c r="AH970" s="129" t="s">
        <v>1502</v>
      </c>
      <c r="AI970" s="131">
        <f t="shared" si="137"/>
        <v>34</v>
      </c>
      <c r="AJ970" s="132" t="str">
        <f t="shared" ref="AJ970:AJ1033" si="138">LEFT(RIGHT(AE970,3),2)</f>
        <v>XH</v>
      </c>
      <c r="AK970" s="133"/>
      <c r="AL970" s="134" t="str">
        <f t="shared" si="132"/>
        <v>XH</v>
      </c>
      <c r="AM970" s="119">
        <v>467</v>
      </c>
      <c r="AN970" s="135">
        <f t="shared" si="133"/>
        <v>2</v>
      </c>
      <c r="AO970" s="135" t="str">
        <f t="shared" si="134"/>
        <v>123</v>
      </c>
      <c r="AP970" s="135" t="str">
        <f t="shared" si="135"/>
        <v>12</v>
      </c>
      <c r="AQ970" s="135" t="str">
        <f t="shared" si="136"/>
        <v>2</v>
      </c>
      <c r="AR970" s="136"/>
      <c r="AS970" s="145">
        <v>2</v>
      </c>
      <c r="AT970" s="161"/>
      <c r="AU970" s="137"/>
      <c r="AV970" s="6"/>
      <c r="AW970" s="6"/>
      <c r="AX970" s="6"/>
      <c r="AY970" s="6"/>
      <c r="AZ970" s="6"/>
      <c r="BA970" s="6"/>
      <c r="BB970" s="6"/>
      <c r="BC970" s="6"/>
      <c r="BD970" s="6"/>
      <c r="BE970" s="6"/>
      <c r="BF970" s="6"/>
      <c r="BG970" s="6"/>
      <c r="BH970" s="6"/>
      <c r="BI970" s="6"/>
      <c r="BJ970" s="6"/>
      <c r="BK970" s="6"/>
      <c r="BL970" s="6"/>
      <c r="BM970" s="6"/>
      <c r="BN970" s="6"/>
      <c r="BO970" s="6"/>
      <c r="BP970" s="6"/>
      <c r="BQ970" s="6"/>
      <c r="BR970" s="6"/>
      <c r="BS970" s="6"/>
      <c r="BT970" s="6"/>
      <c r="BU970" s="6"/>
      <c r="BV970" s="6"/>
      <c r="BW970" s="6"/>
      <c r="BX970" s="6"/>
    </row>
    <row r="971" spans="1:76" ht="24.95" customHeight="1" x14ac:dyDescent="0.2">
      <c r="A971" s="43">
        <v>13</v>
      </c>
      <c r="B971" s="44">
        <v>43</v>
      </c>
      <c r="C971" s="14" t="s">
        <v>1300</v>
      </c>
      <c r="D971" s="119">
        <f>IF(AND(AS971=AS970,AL971=AL970),IF(AL971="TN",IF(AS970=3,IF(D970&lt;'Phan phong'!$I$9,D970+1,1),IF(D970&lt;'Phan phong'!$I$10,D970+1,1)),IF(AS970=3,IF(D970&lt;'Phan phong'!$P$9,D970+1,1),IF(D970&lt;'Phan phong'!$P$10,D970+1,1))),1)</f>
        <v>10</v>
      </c>
      <c r="E971" s="120">
        <v>290969</v>
      </c>
      <c r="F971" s="121" t="s">
        <v>406</v>
      </c>
      <c r="G971" s="150" t="s">
        <v>381</v>
      </c>
      <c r="H971" s="163" t="s">
        <v>78</v>
      </c>
      <c r="I971" s="142"/>
      <c r="J971" s="142"/>
      <c r="K971" s="124"/>
      <c r="L971" s="124"/>
      <c r="M971" s="124"/>
      <c r="N971" s="124"/>
      <c r="O971" s="124"/>
      <c r="P971" s="124"/>
      <c r="Q971" s="142"/>
      <c r="R971" s="126"/>
      <c r="S971" s="142"/>
      <c r="T971" s="142"/>
      <c r="U971" s="124"/>
      <c r="V971" s="124"/>
      <c r="W971" s="124"/>
      <c r="X971" s="124"/>
      <c r="Y971" s="124"/>
      <c r="Z971" s="124"/>
      <c r="AA971" s="142"/>
      <c r="AB971" s="126"/>
      <c r="AC971" s="127">
        <f t="shared" si="131"/>
        <v>0</v>
      </c>
      <c r="AD971" s="143" t="s">
        <v>1290</v>
      </c>
      <c r="AE971" s="143" t="s">
        <v>37</v>
      </c>
      <c r="AF971" s="129"/>
      <c r="AG971" s="129"/>
      <c r="AH971" s="171"/>
      <c r="AI971" s="131">
        <f t="shared" si="137"/>
        <v>34</v>
      </c>
      <c r="AJ971" s="132" t="str">
        <f t="shared" si="138"/>
        <v>XH</v>
      </c>
      <c r="AK971" s="133"/>
      <c r="AL971" s="134" t="str">
        <f t="shared" si="132"/>
        <v>XH</v>
      </c>
      <c r="AM971" s="119">
        <v>539</v>
      </c>
      <c r="AN971" s="135">
        <f t="shared" si="133"/>
        <v>2</v>
      </c>
      <c r="AO971" s="135" t="str">
        <f t="shared" si="134"/>
        <v>125</v>
      </c>
      <c r="AP971" s="135" t="str">
        <f t="shared" si="135"/>
        <v>12</v>
      </c>
      <c r="AQ971" s="135" t="str">
        <f t="shared" si="136"/>
        <v>2</v>
      </c>
      <c r="AR971" s="146"/>
      <c r="AS971" s="145">
        <v>2</v>
      </c>
      <c r="AT971" s="145"/>
      <c r="AU971" s="137"/>
      <c r="AV971" s="6"/>
      <c r="AW971" s="6"/>
      <c r="AX971" s="6"/>
      <c r="AY971" s="6"/>
      <c r="AZ971" s="6"/>
      <c r="BA971" s="6"/>
      <c r="BB971" s="6"/>
      <c r="BC971" s="6"/>
      <c r="BD971" s="6"/>
      <c r="BE971" s="6"/>
      <c r="BF971" s="6"/>
      <c r="BG971" s="6"/>
      <c r="BH971" s="6"/>
      <c r="BI971" s="6"/>
      <c r="BJ971" s="6"/>
      <c r="BK971" s="6"/>
      <c r="BL971" s="6"/>
      <c r="BM971" s="6"/>
      <c r="BN971" s="6"/>
      <c r="BO971" s="6"/>
      <c r="BP971" s="6"/>
      <c r="BQ971" s="6"/>
      <c r="BR971" s="6"/>
      <c r="BS971" s="6"/>
      <c r="BT971" s="6"/>
      <c r="BU971" s="6"/>
      <c r="BV971" s="6"/>
      <c r="BW971" s="6"/>
      <c r="BX971" s="6"/>
    </row>
    <row r="972" spans="1:76" ht="24.95" customHeight="1" x14ac:dyDescent="0.2">
      <c r="A972" s="43">
        <v>13</v>
      </c>
      <c r="B972" s="44">
        <v>5</v>
      </c>
      <c r="C972" s="14" t="s">
        <v>1300</v>
      </c>
      <c r="D972" s="119">
        <f>IF(AND(AS972=AS971,AL972=AL971),IF(AL972="TN",IF(AS971=3,IF(D971&lt;'Phan phong'!$I$9,D971+1,1),IF(D971&lt;'Phan phong'!$I$10,D971+1,1)),IF(AS971=3,IF(D971&lt;'Phan phong'!$P$9,D971+1,1),IF(D971&lt;'Phan phong'!$P$10,D971+1,1))),1)</f>
        <v>11</v>
      </c>
      <c r="E972" s="138">
        <v>290970</v>
      </c>
      <c r="F972" s="121" t="s">
        <v>1413</v>
      </c>
      <c r="G972" s="150" t="s">
        <v>381</v>
      </c>
      <c r="H972" s="163" t="s">
        <v>39</v>
      </c>
      <c r="I972" s="142"/>
      <c r="J972" s="142"/>
      <c r="K972" s="124"/>
      <c r="L972" s="124"/>
      <c r="M972" s="124"/>
      <c r="N972" s="124"/>
      <c r="O972" s="124"/>
      <c r="P972" s="124"/>
      <c r="Q972" s="142"/>
      <c r="R972" s="126"/>
      <c r="S972" s="142"/>
      <c r="T972" s="142"/>
      <c r="U972" s="124"/>
      <c r="V972" s="124"/>
      <c r="W972" s="124"/>
      <c r="X972" s="124"/>
      <c r="Y972" s="124"/>
      <c r="Z972" s="124"/>
      <c r="AA972" s="142"/>
      <c r="AB972" s="126"/>
      <c r="AC972" s="127">
        <f t="shared" si="131"/>
        <v>0</v>
      </c>
      <c r="AD972" s="143" t="s">
        <v>1283</v>
      </c>
      <c r="AE972" s="143" t="s">
        <v>1293</v>
      </c>
      <c r="AF972" s="129"/>
      <c r="AG972" s="129"/>
      <c r="AH972" s="171"/>
      <c r="AI972" s="131">
        <f t="shared" si="137"/>
        <v>34</v>
      </c>
      <c r="AJ972" s="132" t="str">
        <f t="shared" si="138"/>
        <v>TN</v>
      </c>
      <c r="AK972" s="133" t="s">
        <v>272</v>
      </c>
      <c r="AL972" s="134" t="str">
        <f t="shared" si="132"/>
        <v>XH</v>
      </c>
      <c r="AM972" s="119">
        <v>396</v>
      </c>
      <c r="AN972" s="135">
        <f t="shared" si="133"/>
        <v>2</v>
      </c>
      <c r="AO972" s="135" t="str">
        <f t="shared" si="134"/>
        <v>121</v>
      </c>
      <c r="AP972" s="135" t="str">
        <f t="shared" si="135"/>
        <v>12</v>
      </c>
      <c r="AQ972" s="135" t="str">
        <f t="shared" si="136"/>
        <v>2</v>
      </c>
      <c r="AR972" s="146"/>
      <c r="AS972" s="156">
        <v>2</v>
      </c>
      <c r="AT972" s="137"/>
      <c r="AU972" s="137"/>
      <c r="AV972" s="6"/>
      <c r="AW972" s="6"/>
      <c r="AX972" s="6"/>
      <c r="AY972" s="6"/>
      <c r="AZ972" s="6"/>
      <c r="BA972" s="6"/>
      <c r="BB972" s="6"/>
      <c r="BC972" s="6"/>
      <c r="BD972" s="6"/>
      <c r="BE972" s="6"/>
      <c r="BF972" s="6"/>
      <c r="BG972" s="6"/>
      <c r="BH972" s="6"/>
      <c r="BI972" s="6"/>
      <c r="BJ972" s="6"/>
      <c r="BK972" s="6"/>
      <c r="BL972" s="6"/>
      <c r="BM972" s="6"/>
      <c r="BN972" s="6"/>
      <c r="BO972" s="6"/>
      <c r="BP972" s="6"/>
      <c r="BQ972" s="6"/>
      <c r="BR972" s="6"/>
      <c r="BS972" s="6"/>
      <c r="BT972" s="6"/>
      <c r="BU972" s="6"/>
      <c r="BV972" s="6"/>
      <c r="BW972" s="6"/>
      <c r="BX972" s="6"/>
    </row>
    <row r="973" spans="1:76" ht="24.95" customHeight="1" x14ac:dyDescent="0.2">
      <c r="A973" s="43">
        <v>13</v>
      </c>
      <c r="B973" s="44">
        <v>15</v>
      </c>
      <c r="C973" s="14" t="s">
        <v>1300</v>
      </c>
      <c r="D973" s="119">
        <f>IF(AND(AS973=AS972,AL973=AL972),IF(AL973="TN",IF(AS972=3,IF(D972&lt;'Phan phong'!$I$9,D972+1,1),IF(D972&lt;'Phan phong'!$I$10,D972+1,1)),IF(AS972=3,IF(D972&lt;'Phan phong'!$P$9,D972+1,1),IF(D972&lt;'Phan phong'!$P$10,D972+1,1))),1)</f>
        <v>12</v>
      </c>
      <c r="E973" s="120">
        <v>290971</v>
      </c>
      <c r="F973" s="121" t="s">
        <v>324</v>
      </c>
      <c r="G973" s="150" t="s">
        <v>381</v>
      </c>
      <c r="H973" s="163" t="s">
        <v>210</v>
      </c>
      <c r="I973" s="142"/>
      <c r="J973" s="142"/>
      <c r="K973" s="124"/>
      <c r="L973" s="124"/>
      <c r="M973" s="124"/>
      <c r="N973" s="124"/>
      <c r="O973" s="124"/>
      <c r="P973" s="124"/>
      <c r="Q973" s="142"/>
      <c r="R973" s="147"/>
      <c r="S973" s="142"/>
      <c r="T973" s="142"/>
      <c r="U973" s="124"/>
      <c r="V973" s="124"/>
      <c r="W973" s="124"/>
      <c r="X973" s="124"/>
      <c r="Y973" s="124"/>
      <c r="Z973" s="124"/>
      <c r="AA973" s="142"/>
      <c r="AB973" s="147"/>
      <c r="AC973" s="127">
        <f t="shared" si="131"/>
        <v>0</v>
      </c>
      <c r="AD973" s="143" t="s">
        <v>1286</v>
      </c>
      <c r="AE973" s="143" t="s">
        <v>1297</v>
      </c>
      <c r="AF973" s="129"/>
      <c r="AG973" s="129"/>
      <c r="AH973" s="171"/>
      <c r="AI973" s="131">
        <f t="shared" si="137"/>
        <v>34</v>
      </c>
      <c r="AJ973" s="132" t="str">
        <f t="shared" si="138"/>
        <v>XH</v>
      </c>
      <c r="AK973" s="133"/>
      <c r="AL973" s="134" t="str">
        <f t="shared" si="132"/>
        <v>XH</v>
      </c>
      <c r="AM973" s="119">
        <v>502</v>
      </c>
      <c r="AN973" s="135">
        <f t="shared" si="133"/>
        <v>2</v>
      </c>
      <c r="AO973" s="135" t="str">
        <f t="shared" si="134"/>
        <v>124</v>
      </c>
      <c r="AP973" s="135" t="str">
        <f t="shared" si="135"/>
        <v>12</v>
      </c>
      <c r="AQ973" s="135" t="str">
        <f t="shared" si="136"/>
        <v>2</v>
      </c>
      <c r="AR973" s="148"/>
      <c r="AS973" s="145">
        <v>2</v>
      </c>
      <c r="AT973" s="149"/>
      <c r="AU973" s="149"/>
      <c r="AV973" s="21"/>
      <c r="AW973" s="21"/>
      <c r="AX973" s="21"/>
      <c r="AY973" s="21"/>
      <c r="AZ973" s="21"/>
      <c r="BA973" s="21"/>
      <c r="BB973" s="21"/>
      <c r="BC973" s="21"/>
      <c r="BD973" s="21"/>
      <c r="BE973" s="21"/>
      <c r="BF973" s="21"/>
      <c r="BG973" s="21"/>
      <c r="BH973" s="21"/>
      <c r="BI973" s="21"/>
      <c r="BJ973" s="21"/>
      <c r="BK973" s="21"/>
      <c r="BL973" s="21"/>
      <c r="BM973" s="21"/>
      <c r="BN973" s="21"/>
      <c r="BO973" s="21"/>
      <c r="BP973" s="21"/>
      <c r="BQ973" s="21"/>
      <c r="BR973" s="21"/>
      <c r="BS973" s="21"/>
      <c r="BT973" s="21"/>
      <c r="BU973" s="21"/>
      <c r="BV973" s="21"/>
      <c r="BW973" s="21"/>
      <c r="BX973" s="21"/>
    </row>
    <row r="974" spans="1:76" ht="24.95" customHeight="1" x14ac:dyDescent="0.2">
      <c r="A974" s="43">
        <v>14</v>
      </c>
      <c r="B974" s="44">
        <v>5</v>
      </c>
      <c r="C974" s="14" t="s">
        <v>1300</v>
      </c>
      <c r="D974" s="119">
        <f>IF(AND(AS974=AS973,AL974=AL973),IF(AL974="TN",IF(AS973=3,IF(D973&lt;'Phan phong'!$I$9,D973+1,1),IF(D973&lt;'Phan phong'!$I$10,D973+1,1)),IF(AS973=3,IF(D973&lt;'Phan phong'!$P$9,D973+1,1),IF(D973&lt;'Phan phong'!$P$10,D973+1,1))),1)</f>
        <v>13</v>
      </c>
      <c r="E974" s="138">
        <v>290972</v>
      </c>
      <c r="F974" s="121" t="s">
        <v>348</v>
      </c>
      <c r="G974" s="150" t="s">
        <v>381</v>
      </c>
      <c r="H974" s="163" t="s">
        <v>208</v>
      </c>
      <c r="I974" s="124"/>
      <c r="J974" s="124"/>
      <c r="K974" s="124"/>
      <c r="L974" s="124"/>
      <c r="M974" s="124"/>
      <c r="N974" s="124"/>
      <c r="O974" s="124"/>
      <c r="P974" s="124"/>
      <c r="Q974" s="142"/>
      <c r="R974" s="126"/>
      <c r="S974" s="124"/>
      <c r="T974" s="124"/>
      <c r="U974" s="124"/>
      <c r="V974" s="124"/>
      <c r="W974" s="124"/>
      <c r="X974" s="124"/>
      <c r="Y974" s="124"/>
      <c r="Z974" s="124"/>
      <c r="AA974" s="142"/>
      <c r="AB974" s="126"/>
      <c r="AC974" s="127">
        <f t="shared" si="131"/>
        <v>0</v>
      </c>
      <c r="AD974" s="143" t="s">
        <v>1285</v>
      </c>
      <c r="AE974" s="143" t="s">
        <v>1296</v>
      </c>
      <c r="AF974" s="129"/>
      <c r="AG974" s="129"/>
      <c r="AH974" s="130"/>
      <c r="AI974" s="131">
        <f t="shared" si="137"/>
        <v>34</v>
      </c>
      <c r="AJ974" s="132" t="str">
        <f t="shared" si="138"/>
        <v>XH</v>
      </c>
      <c r="AK974" s="133"/>
      <c r="AL974" s="134" t="str">
        <f t="shared" si="132"/>
        <v>XH</v>
      </c>
      <c r="AM974" s="119">
        <v>434</v>
      </c>
      <c r="AN974" s="135">
        <f t="shared" si="133"/>
        <v>2</v>
      </c>
      <c r="AO974" s="135" t="str">
        <f t="shared" si="134"/>
        <v>122</v>
      </c>
      <c r="AP974" s="135" t="str">
        <f t="shared" si="135"/>
        <v>12</v>
      </c>
      <c r="AQ974" s="135" t="str">
        <f t="shared" si="136"/>
        <v>2</v>
      </c>
      <c r="AR974" s="146"/>
      <c r="AS974" s="145">
        <v>2</v>
      </c>
      <c r="AT974" s="145"/>
      <c r="AU974" s="162"/>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row>
    <row r="975" spans="1:76" ht="24.95" customHeight="1" x14ac:dyDescent="0.25">
      <c r="A975" s="43">
        <v>13</v>
      </c>
      <c r="B975" s="44">
        <v>5</v>
      </c>
      <c r="C975" s="14" t="s">
        <v>1300</v>
      </c>
      <c r="D975" s="119">
        <f>IF(AND(AS975=AS974,AL975=AL974),IF(AL975="TN",IF(AS974=3,IF(D974&lt;'Phan phong'!$I$9,D974+1,1),IF(D974&lt;'Phan phong'!$I$10,D974+1,1)),IF(AS974=3,IF(D974&lt;'Phan phong'!$P$9,D974+1,1),IF(D974&lt;'Phan phong'!$P$10,D974+1,1))),1)</f>
        <v>14</v>
      </c>
      <c r="E975" s="120">
        <v>290973</v>
      </c>
      <c r="F975" s="121" t="s">
        <v>517</v>
      </c>
      <c r="G975" s="150" t="s">
        <v>381</v>
      </c>
      <c r="H975" s="163" t="s">
        <v>209</v>
      </c>
      <c r="I975" s="142"/>
      <c r="J975" s="142"/>
      <c r="K975" s="124"/>
      <c r="L975" s="124"/>
      <c r="M975" s="124"/>
      <c r="N975" s="124"/>
      <c r="O975" s="124"/>
      <c r="P975" s="124"/>
      <c r="Q975" s="142"/>
      <c r="R975" s="152"/>
      <c r="S975" s="142"/>
      <c r="T975" s="142"/>
      <c r="U975" s="124"/>
      <c r="V975" s="124"/>
      <c r="W975" s="124"/>
      <c r="X975" s="124"/>
      <c r="Y975" s="124"/>
      <c r="Z975" s="124"/>
      <c r="AA975" s="142"/>
      <c r="AB975" s="152"/>
      <c r="AC975" s="127">
        <f t="shared" ref="AC975:AC1038" si="139">SUM(I975,K975,M975,O975)</f>
        <v>0</v>
      </c>
      <c r="AD975" s="143" t="s">
        <v>1285</v>
      </c>
      <c r="AE975" s="143" t="s">
        <v>1295</v>
      </c>
      <c r="AF975" s="129"/>
      <c r="AG975" s="129"/>
      <c r="AH975" s="171"/>
      <c r="AI975" s="131">
        <f t="shared" si="137"/>
        <v>34</v>
      </c>
      <c r="AJ975" s="132" t="str">
        <f t="shared" si="138"/>
        <v>XH</v>
      </c>
      <c r="AK975" s="154"/>
      <c r="AL975" s="134" t="str">
        <f t="shared" si="132"/>
        <v>XH</v>
      </c>
      <c r="AM975" s="119">
        <v>433</v>
      </c>
      <c r="AN975" s="135">
        <f t="shared" si="133"/>
        <v>2</v>
      </c>
      <c r="AO975" s="135" t="str">
        <f t="shared" si="134"/>
        <v>122</v>
      </c>
      <c r="AP975" s="135" t="str">
        <f t="shared" si="135"/>
        <v>12</v>
      </c>
      <c r="AQ975" s="135" t="str">
        <f t="shared" si="136"/>
        <v>2</v>
      </c>
      <c r="AR975" s="155"/>
      <c r="AS975" s="145">
        <v>2</v>
      </c>
      <c r="AT975" s="156"/>
      <c r="AU975" s="145"/>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row>
    <row r="976" spans="1:76" ht="24.95" customHeight="1" x14ac:dyDescent="0.2">
      <c r="A976" s="43">
        <v>15</v>
      </c>
      <c r="B976" s="44">
        <v>1</v>
      </c>
      <c r="C976" s="14" t="s">
        <v>1300</v>
      </c>
      <c r="D976" s="119">
        <f>IF(AND(AS976=AS975,AL976=AL975),IF(AL976="TN",IF(AS975=3,IF(D975&lt;'Phan phong'!$I$9,D975+1,1),IF(D975&lt;'Phan phong'!$I$10,D975+1,1)),IF(AS975=3,IF(D975&lt;'Phan phong'!$P$9,D975+1,1),IF(D975&lt;'Phan phong'!$P$10,D975+1,1))),1)</f>
        <v>15</v>
      </c>
      <c r="E976" s="138">
        <v>290974</v>
      </c>
      <c r="F976" s="121" t="s">
        <v>346</v>
      </c>
      <c r="G976" s="150" t="s">
        <v>428</v>
      </c>
      <c r="H976" s="163" t="s">
        <v>211</v>
      </c>
      <c r="I976" s="142"/>
      <c r="J976" s="142"/>
      <c r="K976" s="124"/>
      <c r="L976" s="124"/>
      <c r="M976" s="124"/>
      <c r="N976" s="124"/>
      <c r="O976" s="124"/>
      <c r="P976" s="124"/>
      <c r="Q976" s="142"/>
      <c r="R976" s="126"/>
      <c r="S976" s="142"/>
      <c r="T976" s="142"/>
      <c r="U976" s="124"/>
      <c r="V976" s="124"/>
      <c r="W976" s="124"/>
      <c r="X976" s="124"/>
      <c r="Y976" s="124"/>
      <c r="Z976" s="124"/>
      <c r="AA976" s="142"/>
      <c r="AB976" s="126"/>
      <c r="AC976" s="127">
        <f t="shared" si="139"/>
        <v>0</v>
      </c>
      <c r="AD976" s="143" t="s">
        <v>1285</v>
      </c>
      <c r="AE976" s="143" t="s">
        <v>1294</v>
      </c>
      <c r="AF976" s="129"/>
      <c r="AG976" s="129"/>
      <c r="AH976" s="130"/>
      <c r="AI976" s="131">
        <f t="shared" si="137"/>
        <v>34</v>
      </c>
      <c r="AJ976" s="132" t="str">
        <f t="shared" si="138"/>
        <v>XH</v>
      </c>
      <c r="AK976" s="133"/>
      <c r="AL976" s="134" t="str">
        <f t="shared" si="132"/>
        <v>XH</v>
      </c>
      <c r="AM976" s="119">
        <v>435</v>
      </c>
      <c r="AN976" s="135">
        <f t="shared" si="133"/>
        <v>2</v>
      </c>
      <c r="AO976" s="135" t="str">
        <f t="shared" si="134"/>
        <v>122</v>
      </c>
      <c r="AP976" s="135" t="str">
        <f t="shared" si="135"/>
        <v>12</v>
      </c>
      <c r="AQ976" s="135" t="str">
        <f t="shared" si="136"/>
        <v>2</v>
      </c>
      <c r="AR976" s="146"/>
      <c r="AS976" s="145">
        <v>2</v>
      </c>
      <c r="AT976" s="145"/>
      <c r="AU976" s="162"/>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row>
    <row r="977" spans="1:76" ht="24.95" customHeight="1" x14ac:dyDescent="0.2">
      <c r="A977" s="43">
        <v>14</v>
      </c>
      <c r="B977" s="44">
        <v>10</v>
      </c>
      <c r="C977" s="14" t="s">
        <v>1300</v>
      </c>
      <c r="D977" s="119">
        <f>IF(AND(AS977=AS976,AL977=AL976),IF(AL977="TN",IF(AS976=3,IF(D976&lt;'Phan phong'!$I$9,D976+1,1),IF(D976&lt;'Phan phong'!$I$10,D976+1,1)),IF(AS976=3,IF(D976&lt;'Phan phong'!$P$9,D976+1,1),IF(D976&lt;'Phan phong'!$P$10,D976+1,1))),1)</f>
        <v>16</v>
      </c>
      <c r="E977" s="120">
        <v>290975</v>
      </c>
      <c r="F977" s="121" t="s">
        <v>346</v>
      </c>
      <c r="G977" s="150" t="s">
        <v>428</v>
      </c>
      <c r="H977" s="163" t="s">
        <v>54</v>
      </c>
      <c r="I977" s="142"/>
      <c r="J977" s="142"/>
      <c r="K977" s="124"/>
      <c r="L977" s="124"/>
      <c r="M977" s="124"/>
      <c r="N977" s="124"/>
      <c r="O977" s="124"/>
      <c r="P977" s="124"/>
      <c r="Q977" s="142"/>
      <c r="R977" s="126"/>
      <c r="S977" s="142"/>
      <c r="T977" s="142"/>
      <c r="U977" s="124"/>
      <c r="V977" s="124"/>
      <c r="W977" s="124"/>
      <c r="X977" s="124"/>
      <c r="Y977" s="124"/>
      <c r="Z977" s="124"/>
      <c r="AA977" s="142"/>
      <c r="AB977" s="126"/>
      <c r="AC977" s="127">
        <f t="shared" si="139"/>
        <v>0</v>
      </c>
      <c r="AD977" s="143" t="s">
        <v>1290</v>
      </c>
      <c r="AE977" s="143" t="s">
        <v>1295</v>
      </c>
      <c r="AF977" s="129"/>
      <c r="AG977" s="129"/>
      <c r="AH977" s="171"/>
      <c r="AI977" s="131">
        <f t="shared" si="137"/>
        <v>34</v>
      </c>
      <c r="AJ977" s="132" t="str">
        <f t="shared" si="138"/>
        <v>XH</v>
      </c>
      <c r="AK977" s="133"/>
      <c r="AL977" s="134" t="str">
        <f t="shared" si="132"/>
        <v>XH</v>
      </c>
      <c r="AM977" s="119">
        <v>540</v>
      </c>
      <c r="AN977" s="135">
        <f t="shared" si="133"/>
        <v>2</v>
      </c>
      <c r="AO977" s="135" t="str">
        <f t="shared" si="134"/>
        <v>125</v>
      </c>
      <c r="AP977" s="135" t="str">
        <f t="shared" si="135"/>
        <v>12</v>
      </c>
      <c r="AQ977" s="135" t="str">
        <f t="shared" si="136"/>
        <v>2</v>
      </c>
      <c r="AR977" s="146"/>
      <c r="AS977" s="145">
        <v>2</v>
      </c>
      <c r="AT977" s="145"/>
      <c r="AU977" s="145"/>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row>
    <row r="978" spans="1:76" ht="24.95" customHeight="1" x14ac:dyDescent="0.25">
      <c r="A978" s="43">
        <v>11</v>
      </c>
      <c r="B978" s="44">
        <v>7</v>
      </c>
      <c r="C978" s="14" t="s">
        <v>1300</v>
      </c>
      <c r="D978" s="119">
        <f>IF(AND(AS978=AS977,AL978=AL977),IF(AL978="TN",IF(AS977=3,IF(D977&lt;'Phan phong'!$I$9,D977+1,1),IF(D977&lt;'Phan phong'!$I$10,D977+1,1)),IF(AS977=3,IF(D977&lt;'Phan phong'!$P$9,D977+1,1),IF(D977&lt;'Phan phong'!$P$10,D977+1,1))),1)</f>
        <v>17</v>
      </c>
      <c r="E978" s="138">
        <v>290976</v>
      </c>
      <c r="F978" s="121" t="s">
        <v>346</v>
      </c>
      <c r="G978" s="150" t="s">
        <v>1328</v>
      </c>
      <c r="H978" s="163" t="s">
        <v>83</v>
      </c>
      <c r="I978" s="124"/>
      <c r="J978" s="124"/>
      <c r="K978" s="124"/>
      <c r="L978" s="124"/>
      <c r="M978" s="124"/>
      <c r="N978" s="124"/>
      <c r="O978" s="124"/>
      <c r="P978" s="124"/>
      <c r="Q978" s="142"/>
      <c r="R978" s="152"/>
      <c r="S978" s="124"/>
      <c r="T978" s="124"/>
      <c r="U978" s="124"/>
      <c r="V978" s="124"/>
      <c r="W978" s="124"/>
      <c r="X978" s="124"/>
      <c r="Y978" s="124"/>
      <c r="Z978" s="124"/>
      <c r="AA978" s="142"/>
      <c r="AB978" s="152"/>
      <c r="AC978" s="127">
        <f t="shared" si="139"/>
        <v>0</v>
      </c>
      <c r="AD978" s="143" t="s">
        <v>1287</v>
      </c>
      <c r="AE978" s="143" t="s">
        <v>1295</v>
      </c>
      <c r="AF978" s="129"/>
      <c r="AG978" s="129"/>
      <c r="AH978" s="130"/>
      <c r="AI978" s="131">
        <f t="shared" si="137"/>
        <v>34</v>
      </c>
      <c r="AJ978" s="132" t="str">
        <f t="shared" si="138"/>
        <v>XH</v>
      </c>
      <c r="AK978" s="133"/>
      <c r="AL978" s="134" t="str">
        <f t="shared" si="132"/>
        <v>XH</v>
      </c>
      <c r="AM978" s="119">
        <v>468</v>
      </c>
      <c r="AN978" s="135">
        <f t="shared" si="133"/>
        <v>2</v>
      </c>
      <c r="AO978" s="135" t="str">
        <f t="shared" si="134"/>
        <v>123</v>
      </c>
      <c r="AP978" s="135" t="str">
        <f t="shared" si="135"/>
        <v>12</v>
      </c>
      <c r="AQ978" s="135" t="str">
        <f t="shared" si="136"/>
        <v>2</v>
      </c>
      <c r="AR978" s="136"/>
      <c r="AS978" s="145">
        <v>2</v>
      </c>
      <c r="AT978" s="161"/>
      <c r="AU978" s="137"/>
      <c r="AV978" s="6"/>
      <c r="AW978" s="6"/>
      <c r="AX978" s="6"/>
      <c r="AY978" s="6"/>
      <c r="AZ978" s="6"/>
      <c r="BA978" s="6"/>
      <c r="BB978" s="6"/>
      <c r="BC978" s="6"/>
      <c r="BD978" s="6"/>
      <c r="BE978" s="6"/>
      <c r="BF978" s="6"/>
      <c r="BG978" s="6"/>
      <c r="BH978" s="6"/>
      <c r="BI978" s="6"/>
      <c r="BJ978" s="6"/>
      <c r="BK978" s="6"/>
      <c r="BL978" s="6"/>
      <c r="BM978" s="6"/>
      <c r="BN978" s="6"/>
      <c r="BO978" s="6"/>
      <c r="BP978" s="6"/>
      <c r="BQ978" s="6"/>
      <c r="BR978" s="6"/>
      <c r="BS978" s="6"/>
      <c r="BT978" s="6"/>
      <c r="BU978" s="6"/>
      <c r="BV978" s="6"/>
      <c r="BW978" s="6"/>
      <c r="BX978" s="6"/>
    </row>
    <row r="979" spans="1:76" ht="24.95" customHeight="1" x14ac:dyDescent="0.2">
      <c r="A979" s="43">
        <v>9</v>
      </c>
      <c r="B979" s="44">
        <v>29</v>
      </c>
      <c r="C979" s="14" t="s">
        <v>1300</v>
      </c>
      <c r="D979" s="119">
        <f>IF(AND(AS979=AS978,AL979=AL978),IF(AL979="TN",IF(AS978=3,IF(D978&lt;'Phan phong'!$I$9,D978+1,1),IF(D978&lt;'Phan phong'!$I$10,D978+1,1)),IF(AS978=3,IF(D978&lt;'Phan phong'!$P$9,D978+1,1),IF(D978&lt;'Phan phong'!$P$10,D978+1,1))),1)</f>
        <v>18</v>
      </c>
      <c r="E979" s="120">
        <v>290977</v>
      </c>
      <c r="F979" s="121" t="s">
        <v>582</v>
      </c>
      <c r="G979" s="150" t="s">
        <v>1307</v>
      </c>
      <c r="H979" s="163" t="s">
        <v>212</v>
      </c>
      <c r="I979" s="142"/>
      <c r="J979" s="142"/>
      <c r="K979" s="124"/>
      <c r="L979" s="124"/>
      <c r="M979" s="124"/>
      <c r="N979" s="124"/>
      <c r="O979" s="124"/>
      <c r="P979" s="124"/>
      <c r="Q979" s="142"/>
      <c r="R979" s="126"/>
      <c r="S979" s="142"/>
      <c r="T979" s="142"/>
      <c r="U979" s="124"/>
      <c r="V979" s="124"/>
      <c r="W979" s="124"/>
      <c r="X979" s="124"/>
      <c r="Y979" s="124"/>
      <c r="Z979" s="124"/>
      <c r="AA979" s="142"/>
      <c r="AB979" s="126"/>
      <c r="AC979" s="127">
        <f t="shared" si="139"/>
        <v>0</v>
      </c>
      <c r="AD979" s="143" t="s">
        <v>1288</v>
      </c>
      <c r="AE979" s="143" t="s">
        <v>37</v>
      </c>
      <c r="AF979" s="129"/>
      <c r="AG979" s="129"/>
      <c r="AH979" s="171"/>
      <c r="AI979" s="131">
        <f t="shared" si="137"/>
        <v>34</v>
      </c>
      <c r="AJ979" s="132" t="str">
        <f t="shared" si="138"/>
        <v>XH</v>
      </c>
      <c r="AK979" s="133"/>
      <c r="AL979" s="134" t="str">
        <f t="shared" si="132"/>
        <v>XH</v>
      </c>
      <c r="AM979" s="119">
        <v>611</v>
      </c>
      <c r="AN979" s="135">
        <f t="shared" si="133"/>
        <v>2</v>
      </c>
      <c r="AO979" s="135" t="str">
        <f t="shared" si="134"/>
        <v>127</v>
      </c>
      <c r="AP979" s="135" t="str">
        <f t="shared" si="135"/>
        <v>12</v>
      </c>
      <c r="AQ979" s="135" t="str">
        <f t="shared" si="136"/>
        <v>2</v>
      </c>
      <c r="AR979" s="146"/>
      <c r="AS979" s="145">
        <v>2</v>
      </c>
      <c r="AT979" s="145"/>
      <c r="AU979" s="137"/>
      <c r="AV979" s="6"/>
      <c r="AW979" s="6"/>
      <c r="AX979" s="6"/>
      <c r="AY979" s="6"/>
      <c r="AZ979" s="6"/>
      <c r="BA979" s="6"/>
      <c r="BB979" s="6"/>
      <c r="BC979" s="6"/>
      <c r="BD979" s="6"/>
      <c r="BE979" s="6"/>
      <c r="BF979" s="6"/>
      <c r="BG979" s="6"/>
      <c r="BH979" s="6"/>
      <c r="BI979" s="6"/>
      <c r="BJ979" s="6"/>
      <c r="BK979" s="6"/>
      <c r="BL979" s="6"/>
      <c r="BM979" s="6"/>
      <c r="BN979" s="6"/>
      <c r="BO979" s="6"/>
      <c r="BP979" s="6"/>
      <c r="BQ979" s="6"/>
      <c r="BR979" s="6"/>
      <c r="BS979" s="6"/>
      <c r="BT979" s="6"/>
      <c r="BU979" s="6"/>
      <c r="BV979" s="6"/>
      <c r="BW979" s="6"/>
      <c r="BX979" s="6"/>
    </row>
    <row r="980" spans="1:76" ht="24.95" customHeight="1" x14ac:dyDescent="0.25">
      <c r="A980" s="43">
        <v>11</v>
      </c>
      <c r="B980" s="44">
        <v>29</v>
      </c>
      <c r="C980" s="14" t="s">
        <v>1300</v>
      </c>
      <c r="D980" s="119">
        <f>IF(AND(AS980=AS979,AL980=AL979),IF(AL980="TN",IF(AS979=3,IF(D979&lt;'Phan phong'!$I$9,D979+1,1),IF(D979&lt;'Phan phong'!$I$10,D979+1,1)),IF(AS979=3,IF(D979&lt;'Phan phong'!$P$9,D979+1,1),IF(D979&lt;'Phan phong'!$P$10,D979+1,1))),1)</f>
        <v>19</v>
      </c>
      <c r="E980" s="138">
        <v>290978</v>
      </c>
      <c r="F980" s="121" t="s">
        <v>326</v>
      </c>
      <c r="G980" s="150" t="s">
        <v>570</v>
      </c>
      <c r="H980" s="163" t="s">
        <v>140</v>
      </c>
      <c r="I980" s="142"/>
      <c r="J980" s="142"/>
      <c r="K980" s="124"/>
      <c r="L980" s="124"/>
      <c r="M980" s="124"/>
      <c r="N980" s="124"/>
      <c r="O980" s="124"/>
      <c r="P980" s="124"/>
      <c r="Q980" s="142"/>
      <c r="R980" s="126"/>
      <c r="S980" s="142"/>
      <c r="T980" s="142"/>
      <c r="U980" s="124"/>
      <c r="V980" s="124"/>
      <c r="W980" s="124"/>
      <c r="X980" s="124"/>
      <c r="Y980" s="124"/>
      <c r="Z980" s="124"/>
      <c r="AA980" s="142"/>
      <c r="AB980" s="126"/>
      <c r="AC980" s="127">
        <f t="shared" si="139"/>
        <v>0</v>
      </c>
      <c r="AD980" s="143" t="s">
        <v>1291</v>
      </c>
      <c r="AE980" s="143" t="s">
        <v>1294</v>
      </c>
      <c r="AF980" s="129"/>
      <c r="AG980" s="129"/>
      <c r="AH980" s="130"/>
      <c r="AI980" s="131">
        <f t="shared" si="137"/>
        <v>34</v>
      </c>
      <c r="AJ980" s="132" t="str">
        <f t="shared" si="138"/>
        <v>XH</v>
      </c>
      <c r="AK980" s="133"/>
      <c r="AL980" s="134" t="str">
        <f t="shared" si="132"/>
        <v>XH</v>
      </c>
      <c r="AM980" s="119">
        <v>648</v>
      </c>
      <c r="AN980" s="135">
        <f t="shared" si="133"/>
        <v>2</v>
      </c>
      <c r="AO980" s="135" t="str">
        <f t="shared" si="134"/>
        <v>128</v>
      </c>
      <c r="AP980" s="135" t="str">
        <f t="shared" si="135"/>
        <v>12</v>
      </c>
      <c r="AQ980" s="135" t="str">
        <f t="shared" si="136"/>
        <v>2</v>
      </c>
      <c r="AR980" s="136"/>
      <c r="AS980" s="145">
        <v>2</v>
      </c>
      <c r="AT980" s="137"/>
      <c r="AU980" s="161"/>
    </row>
    <row r="981" spans="1:76" ht="24.95" customHeight="1" x14ac:dyDescent="0.25">
      <c r="A981" s="43">
        <v>15</v>
      </c>
      <c r="B981" s="44">
        <v>9</v>
      </c>
      <c r="C981" s="14" t="s">
        <v>1300</v>
      </c>
      <c r="D981" s="119">
        <f>IF(AND(AS981=AS980,AL981=AL980),IF(AL981="TN",IF(AS980=3,IF(D980&lt;'Phan phong'!$I$9,D980+1,1),IF(D980&lt;'Phan phong'!$I$10,D980+1,1)),IF(AS980=3,IF(D980&lt;'Phan phong'!$P$9,D980+1,1),IF(D980&lt;'Phan phong'!$P$10,D980+1,1))),1)</f>
        <v>20</v>
      </c>
      <c r="E981" s="120">
        <v>290979</v>
      </c>
      <c r="F981" s="121" t="s">
        <v>371</v>
      </c>
      <c r="G981" s="150" t="s">
        <v>1322</v>
      </c>
      <c r="H981" s="163" t="s">
        <v>214</v>
      </c>
      <c r="I981" s="142"/>
      <c r="J981" s="142"/>
      <c r="K981" s="124"/>
      <c r="L981" s="124"/>
      <c r="M981" s="124"/>
      <c r="N981" s="124"/>
      <c r="O981" s="124"/>
      <c r="P981" s="124"/>
      <c r="Q981" s="142"/>
      <c r="R981" s="126"/>
      <c r="S981" s="142"/>
      <c r="T981" s="142"/>
      <c r="U981" s="124"/>
      <c r="V981" s="124"/>
      <c r="W981" s="124"/>
      <c r="X981" s="124"/>
      <c r="Y981" s="124"/>
      <c r="Z981" s="124"/>
      <c r="AA981" s="142"/>
      <c r="AB981" s="126"/>
      <c r="AC981" s="127">
        <f t="shared" si="139"/>
        <v>0</v>
      </c>
      <c r="AD981" s="143" t="s">
        <v>1286</v>
      </c>
      <c r="AE981" s="143" t="s">
        <v>1295</v>
      </c>
      <c r="AF981" s="129"/>
      <c r="AG981" s="129"/>
      <c r="AH981" s="171"/>
      <c r="AI981" s="131">
        <f t="shared" si="137"/>
        <v>34</v>
      </c>
      <c r="AJ981" s="132" t="str">
        <f t="shared" si="138"/>
        <v>XH</v>
      </c>
      <c r="AK981" s="133"/>
      <c r="AL981" s="134" t="str">
        <f t="shared" si="132"/>
        <v>XH</v>
      </c>
      <c r="AM981" s="119">
        <v>504</v>
      </c>
      <c r="AN981" s="135">
        <f t="shared" si="133"/>
        <v>2</v>
      </c>
      <c r="AO981" s="135" t="str">
        <f t="shared" si="134"/>
        <v>124</v>
      </c>
      <c r="AP981" s="135" t="str">
        <f t="shared" si="135"/>
        <v>12</v>
      </c>
      <c r="AQ981" s="135" t="str">
        <f t="shared" si="136"/>
        <v>2</v>
      </c>
      <c r="AR981" s="136"/>
      <c r="AS981" s="145">
        <v>2</v>
      </c>
      <c r="AT981" s="145"/>
      <c r="AU981" s="145"/>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row>
    <row r="982" spans="1:76" ht="24.95" customHeight="1" x14ac:dyDescent="0.2">
      <c r="A982" s="43">
        <v>14</v>
      </c>
      <c r="B982" s="44">
        <v>41</v>
      </c>
      <c r="C982" s="14" t="s">
        <v>1300</v>
      </c>
      <c r="D982" s="119">
        <f>IF(AND(AS982=AS981,AL982=AL981),IF(AL982="TN",IF(AS981=3,IF(D981&lt;'Phan phong'!$I$9,D981+1,1),IF(D981&lt;'Phan phong'!$I$10,D981+1,1)),IF(AS981=3,IF(D981&lt;'Phan phong'!$P$9,D981+1,1),IF(D981&lt;'Phan phong'!$P$10,D981+1,1))),1)</f>
        <v>21</v>
      </c>
      <c r="E982" s="138">
        <v>290980</v>
      </c>
      <c r="F982" s="121" t="s">
        <v>1409</v>
      </c>
      <c r="G982" s="150" t="s">
        <v>1322</v>
      </c>
      <c r="H982" s="163" t="s">
        <v>213</v>
      </c>
      <c r="I982" s="142"/>
      <c r="J982" s="142"/>
      <c r="K982" s="124"/>
      <c r="L982" s="124"/>
      <c r="M982" s="124"/>
      <c r="N982" s="124"/>
      <c r="O982" s="124"/>
      <c r="P982" s="124"/>
      <c r="Q982" s="142"/>
      <c r="R982" s="126"/>
      <c r="S982" s="142"/>
      <c r="T982" s="142"/>
      <c r="U982" s="124"/>
      <c r="V982" s="124"/>
      <c r="W982" s="124"/>
      <c r="X982" s="124"/>
      <c r="Y982" s="124"/>
      <c r="Z982" s="124"/>
      <c r="AA982" s="142"/>
      <c r="AB982" s="126"/>
      <c r="AC982" s="127">
        <f t="shared" si="139"/>
        <v>0</v>
      </c>
      <c r="AD982" s="143" t="s">
        <v>1287</v>
      </c>
      <c r="AE982" s="143" t="s">
        <v>1297</v>
      </c>
      <c r="AF982" s="129"/>
      <c r="AG982" s="129"/>
      <c r="AH982" s="171"/>
      <c r="AI982" s="131">
        <f t="shared" si="137"/>
        <v>34</v>
      </c>
      <c r="AJ982" s="132" t="str">
        <f t="shared" si="138"/>
        <v>XH</v>
      </c>
      <c r="AK982" s="133"/>
      <c r="AL982" s="134" t="str">
        <f t="shared" si="132"/>
        <v>XH</v>
      </c>
      <c r="AM982" s="119">
        <v>471</v>
      </c>
      <c r="AN982" s="135">
        <f t="shared" si="133"/>
        <v>2</v>
      </c>
      <c r="AO982" s="135" t="str">
        <f t="shared" si="134"/>
        <v>123</v>
      </c>
      <c r="AP982" s="135" t="str">
        <f t="shared" si="135"/>
        <v>12</v>
      </c>
      <c r="AQ982" s="135" t="str">
        <f t="shared" si="136"/>
        <v>2</v>
      </c>
      <c r="AR982" s="146"/>
      <c r="AS982" s="145">
        <v>2</v>
      </c>
      <c r="AT982" s="145"/>
      <c r="AU982" s="137"/>
      <c r="AV982" s="6"/>
      <c r="AW982" s="6"/>
      <c r="AX982" s="6"/>
      <c r="AY982" s="6"/>
      <c r="AZ982" s="6"/>
      <c r="BA982" s="6"/>
      <c r="BB982" s="6"/>
      <c r="BC982" s="6"/>
      <c r="BD982" s="6"/>
      <c r="BE982" s="6"/>
      <c r="BF982" s="6"/>
      <c r="BG982" s="6"/>
      <c r="BH982" s="6"/>
      <c r="BI982" s="6"/>
      <c r="BJ982" s="6"/>
      <c r="BK982" s="6"/>
      <c r="BL982" s="6"/>
      <c r="BM982" s="6"/>
      <c r="BN982" s="6"/>
      <c r="BO982" s="6"/>
      <c r="BP982" s="6"/>
      <c r="BQ982" s="6"/>
      <c r="BR982" s="6"/>
      <c r="BS982" s="6"/>
      <c r="BT982" s="6"/>
      <c r="BU982" s="6"/>
      <c r="BV982" s="6"/>
      <c r="BW982" s="6"/>
      <c r="BX982" s="6"/>
    </row>
    <row r="983" spans="1:76" ht="24.95" customHeight="1" x14ac:dyDescent="0.25">
      <c r="A983" s="43">
        <v>11</v>
      </c>
      <c r="B983" s="44">
        <v>25</v>
      </c>
      <c r="C983" s="14" t="s">
        <v>1300</v>
      </c>
      <c r="D983" s="119">
        <f>IF(AND(AS983=AS982,AL983=AL982),IF(AL983="TN",IF(AS982=3,IF(D982&lt;'Phan phong'!$I$9,D982+1,1),IF(D982&lt;'Phan phong'!$I$10,D982+1,1)),IF(AS982=3,IF(D982&lt;'Phan phong'!$P$9,D982+1,1),IF(D982&lt;'Phan phong'!$P$10,D982+1,1))),1)</f>
        <v>22</v>
      </c>
      <c r="E983" s="120">
        <v>290981</v>
      </c>
      <c r="F983" s="121" t="s">
        <v>348</v>
      </c>
      <c r="G983" s="150" t="s">
        <v>1340</v>
      </c>
      <c r="H983" s="163" t="s">
        <v>145</v>
      </c>
      <c r="I983" s="142"/>
      <c r="J983" s="142"/>
      <c r="K983" s="124"/>
      <c r="L983" s="124"/>
      <c r="M983" s="124"/>
      <c r="N983" s="124"/>
      <c r="O983" s="124"/>
      <c r="P983" s="124"/>
      <c r="Q983" s="142"/>
      <c r="R983" s="152"/>
      <c r="S983" s="142"/>
      <c r="T983" s="142"/>
      <c r="U983" s="124"/>
      <c r="V983" s="124"/>
      <c r="W983" s="124"/>
      <c r="X983" s="124"/>
      <c r="Y983" s="124"/>
      <c r="Z983" s="124"/>
      <c r="AA983" s="142"/>
      <c r="AB983" s="152"/>
      <c r="AC983" s="127">
        <f t="shared" si="139"/>
        <v>0</v>
      </c>
      <c r="AD983" s="143" t="s">
        <v>1288</v>
      </c>
      <c r="AE983" s="143" t="s">
        <v>1295</v>
      </c>
      <c r="AF983" s="129"/>
      <c r="AG983" s="129"/>
      <c r="AH983" s="130"/>
      <c r="AI983" s="131">
        <f t="shared" si="137"/>
        <v>34</v>
      </c>
      <c r="AJ983" s="132" t="str">
        <f t="shared" si="138"/>
        <v>XH</v>
      </c>
      <c r="AK983" s="133"/>
      <c r="AL983" s="134" t="str">
        <f t="shared" si="132"/>
        <v>XH</v>
      </c>
      <c r="AM983" s="119">
        <v>613</v>
      </c>
      <c r="AN983" s="135">
        <f t="shared" si="133"/>
        <v>2</v>
      </c>
      <c r="AO983" s="135" t="str">
        <f t="shared" si="134"/>
        <v>127</v>
      </c>
      <c r="AP983" s="135" t="str">
        <f t="shared" si="135"/>
        <v>12</v>
      </c>
      <c r="AQ983" s="135" t="str">
        <f t="shared" si="136"/>
        <v>2</v>
      </c>
      <c r="AR983" s="136"/>
      <c r="AS983" s="145">
        <v>2</v>
      </c>
      <c r="AT983" s="161"/>
      <c r="AU983" s="161"/>
    </row>
    <row r="984" spans="1:76" ht="24.95" customHeight="1" x14ac:dyDescent="0.25">
      <c r="A984" s="43">
        <v>11</v>
      </c>
      <c r="B984" s="44">
        <v>23</v>
      </c>
      <c r="C984" s="14" t="s">
        <v>1300</v>
      </c>
      <c r="D984" s="119">
        <f>IF(AND(AS984=AS983,AL984=AL983),IF(AL984="TN",IF(AS983=3,IF(D983&lt;'Phan phong'!$I$9,D983+1,1),IF(D983&lt;'Phan phong'!$I$10,D983+1,1)),IF(AS983=3,IF(D983&lt;'Phan phong'!$P$9,D983+1,1),IF(D983&lt;'Phan phong'!$P$10,D983+1,1))),1)</f>
        <v>23</v>
      </c>
      <c r="E984" s="138">
        <v>290982</v>
      </c>
      <c r="F984" s="121" t="s">
        <v>1406</v>
      </c>
      <c r="G984" s="150" t="s">
        <v>1319</v>
      </c>
      <c r="H984" s="163" t="s">
        <v>84</v>
      </c>
      <c r="I984" s="169"/>
      <c r="J984" s="169"/>
      <c r="K984" s="124"/>
      <c r="L984" s="124"/>
      <c r="M984" s="124"/>
      <c r="N984" s="124"/>
      <c r="O984" s="124"/>
      <c r="P984" s="124"/>
      <c r="Q984" s="142"/>
      <c r="R984" s="126"/>
      <c r="S984" s="169"/>
      <c r="T984" s="169"/>
      <c r="U984" s="124"/>
      <c r="V984" s="124"/>
      <c r="W984" s="124"/>
      <c r="X984" s="124"/>
      <c r="Y984" s="124"/>
      <c r="Z984" s="124"/>
      <c r="AA984" s="142"/>
      <c r="AB984" s="126"/>
      <c r="AC984" s="127">
        <f t="shared" si="139"/>
        <v>0</v>
      </c>
      <c r="AD984" s="143" t="s">
        <v>1292</v>
      </c>
      <c r="AE984" s="143" t="s">
        <v>1293</v>
      </c>
      <c r="AF984" s="129"/>
      <c r="AG984" s="129"/>
      <c r="AH984" s="171"/>
      <c r="AI984" s="131">
        <f t="shared" si="137"/>
        <v>34</v>
      </c>
      <c r="AJ984" s="132" t="str">
        <f t="shared" si="138"/>
        <v>TN</v>
      </c>
      <c r="AK984" s="178" t="s">
        <v>272</v>
      </c>
      <c r="AL984" s="134" t="str">
        <f t="shared" si="132"/>
        <v>XH</v>
      </c>
      <c r="AM984" s="119">
        <v>576</v>
      </c>
      <c r="AN984" s="135">
        <f t="shared" si="133"/>
        <v>2</v>
      </c>
      <c r="AO984" s="135" t="str">
        <f t="shared" si="134"/>
        <v>126</v>
      </c>
      <c r="AP984" s="135" t="str">
        <f t="shared" si="135"/>
        <v>12</v>
      </c>
      <c r="AQ984" s="135" t="str">
        <f t="shared" si="136"/>
        <v>2</v>
      </c>
      <c r="AR984" s="136"/>
      <c r="AS984" s="145">
        <v>2</v>
      </c>
      <c r="AT984" s="145"/>
      <c r="AU984" s="145"/>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row>
    <row r="985" spans="1:76" ht="24.95" customHeight="1" x14ac:dyDescent="0.2">
      <c r="A985" s="43">
        <v>15</v>
      </c>
      <c r="B985" s="44">
        <v>16</v>
      </c>
      <c r="C985" s="14" t="s">
        <v>1300</v>
      </c>
      <c r="D985" s="119">
        <f>IF(AND(AS985=AS984,AL985=AL984),IF(AL985="TN",IF(AS984=3,IF(D984&lt;'Phan phong'!$I$9,D984+1,1),IF(D984&lt;'Phan phong'!$I$10,D984+1,1)),IF(AS984=3,IF(D984&lt;'Phan phong'!$P$9,D984+1,1),IF(D984&lt;'Phan phong'!$P$10,D984+1,1))),1)</f>
        <v>24</v>
      </c>
      <c r="E985" s="120">
        <v>290983</v>
      </c>
      <c r="F985" s="121" t="s">
        <v>346</v>
      </c>
      <c r="G985" s="150" t="s">
        <v>665</v>
      </c>
      <c r="H985" s="163" t="s">
        <v>215</v>
      </c>
      <c r="I985" s="142"/>
      <c r="J985" s="142"/>
      <c r="K985" s="124"/>
      <c r="L985" s="124"/>
      <c r="M985" s="124"/>
      <c r="N985" s="124"/>
      <c r="O985" s="124"/>
      <c r="P985" s="124"/>
      <c r="Q985" s="142"/>
      <c r="R985" s="126"/>
      <c r="S985" s="142"/>
      <c r="T985" s="142"/>
      <c r="U985" s="124"/>
      <c r="V985" s="124"/>
      <c r="W985" s="124"/>
      <c r="X985" s="124"/>
      <c r="Y985" s="124"/>
      <c r="Z985" s="124"/>
      <c r="AA985" s="142"/>
      <c r="AB985" s="126"/>
      <c r="AC985" s="127">
        <f t="shared" si="139"/>
        <v>0</v>
      </c>
      <c r="AD985" s="143" t="s">
        <v>1290</v>
      </c>
      <c r="AE985" s="143" t="s">
        <v>1294</v>
      </c>
      <c r="AF985" s="129"/>
      <c r="AG985" s="129"/>
      <c r="AH985" s="171"/>
      <c r="AI985" s="131">
        <f t="shared" si="137"/>
        <v>34</v>
      </c>
      <c r="AJ985" s="132" t="str">
        <f t="shared" si="138"/>
        <v>XH</v>
      </c>
      <c r="AK985" s="133"/>
      <c r="AL985" s="134" t="str">
        <f t="shared" si="132"/>
        <v>XH</v>
      </c>
      <c r="AM985" s="119">
        <v>541</v>
      </c>
      <c r="AN985" s="135">
        <f t="shared" si="133"/>
        <v>2</v>
      </c>
      <c r="AO985" s="135" t="str">
        <f t="shared" si="134"/>
        <v>125</v>
      </c>
      <c r="AP985" s="135" t="str">
        <f t="shared" si="135"/>
        <v>12</v>
      </c>
      <c r="AQ985" s="135" t="str">
        <f t="shared" si="136"/>
        <v>2</v>
      </c>
      <c r="AR985" s="146"/>
      <c r="AS985" s="145">
        <v>2</v>
      </c>
      <c r="AT985" s="145"/>
      <c r="AU985" s="137"/>
      <c r="AV985" s="6"/>
      <c r="AW985" s="6"/>
      <c r="AX985" s="6"/>
      <c r="AY985" s="6"/>
      <c r="AZ985" s="6"/>
      <c r="BA985" s="6"/>
      <c r="BB985" s="6"/>
      <c r="BC985" s="6"/>
      <c r="BD985" s="6"/>
      <c r="BE985" s="6"/>
      <c r="BF985" s="6"/>
      <c r="BG985" s="6"/>
      <c r="BH985" s="6"/>
      <c r="BI985" s="6"/>
      <c r="BJ985" s="6"/>
      <c r="BK985" s="6"/>
      <c r="BL985" s="6"/>
      <c r="BM985" s="6"/>
      <c r="BN985" s="6"/>
      <c r="BO985" s="6"/>
      <c r="BP985" s="6"/>
      <c r="BQ985" s="6"/>
      <c r="BR985" s="6"/>
      <c r="BS985" s="6"/>
      <c r="BT985" s="6"/>
      <c r="BU985" s="6"/>
      <c r="BV985" s="6"/>
      <c r="BW985" s="6"/>
      <c r="BX985" s="6"/>
    </row>
    <row r="986" spans="1:76" ht="24.95" customHeight="1" x14ac:dyDescent="0.25">
      <c r="A986" s="43">
        <v>13</v>
      </c>
      <c r="B986" s="44">
        <v>36</v>
      </c>
      <c r="C986" s="14" t="s">
        <v>1300</v>
      </c>
      <c r="D986" s="119">
        <f>IF(AND(AS986=AS985,AL986=AL985),IF(AL986="TN",IF(AS985=3,IF(D985&lt;'Phan phong'!$I$9,D985+1,1),IF(D985&lt;'Phan phong'!$I$10,D985+1,1)),IF(AS985=3,IF(D985&lt;'Phan phong'!$P$9,D985+1,1),IF(D985&lt;'Phan phong'!$P$10,D985+1,1))),1)</f>
        <v>25</v>
      </c>
      <c r="E986" s="138">
        <v>290984</v>
      </c>
      <c r="F986" s="121" t="s">
        <v>399</v>
      </c>
      <c r="G986" s="150" t="s">
        <v>505</v>
      </c>
      <c r="H986" s="163" t="s">
        <v>86</v>
      </c>
      <c r="I986" s="142"/>
      <c r="J986" s="142"/>
      <c r="K986" s="124"/>
      <c r="L986" s="124"/>
      <c r="M986" s="124"/>
      <c r="N986" s="124"/>
      <c r="O986" s="124"/>
      <c r="P986" s="124"/>
      <c r="Q986" s="142"/>
      <c r="R986" s="126"/>
      <c r="S986" s="142"/>
      <c r="T986" s="142"/>
      <c r="U986" s="124"/>
      <c r="V986" s="124"/>
      <c r="W986" s="124"/>
      <c r="X986" s="124"/>
      <c r="Y986" s="124"/>
      <c r="Z986" s="124"/>
      <c r="AA986" s="142"/>
      <c r="AB986" s="126"/>
      <c r="AC986" s="127">
        <f t="shared" si="139"/>
        <v>0</v>
      </c>
      <c r="AD986" s="143" t="s">
        <v>1558</v>
      </c>
      <c r="AE986" s="143" t="s">
        <v>1297</v>
      </c>
      <c r="AF986" s="129"/>
      <c r="AG986" s="129"/>
      <c r="AH986" s="171"/>
      <c r="AI986" s="131">
        <f t="shared" si="137"/>
        <v>34</v>
      </c>
      <c r="AJ986" s="132" t="str">
        <f t="shared" si="138"/>
        <v>XH</v>
      </c>
      <c r="AK986" s="133"/>
      <c r="AL986" s="134" t="str">
        <f t="shared" si="132"/>
        <v>XH</v>
      </c>
      <c r="AM986" s="119">
        <v>684</v>
      </c>
      <c r="AN986" s="135">
        <f t="shared" si="133"/>
        <v>2</v>
      </c>
      <c r="AO986" s="135" t="str">
        <f t="shared" si="134"/>
        <v>129</v>
      </c>
      <c r="AP986" s="135" t="str">
        <f t="shared" si="135"/>
        <v>12</v>
      </c>
      <c r="AQ986" s="135" t="str">
        <f t="shared" si="136"/>
        <v>2</v>
      </c>
      <c r="AR986" s="136"/>
      <c r="AS986" s="145">
        <v>2</v>
      </c>
      <c r="AT986" s="145"/>
      <c r="AU986" s="145"/>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row>
    <row r="987" spans="1:76" ht="24.95" customHeight="1" x14ac:dyDescent="0.25">
      <c r="A987" s="43">
        <v>17</v>
      </c>
      <c r="B987" s="44">
        <v>22</v>
      </c>
      <c r="C987" s="14" t="s">
        <v>1300</v>
      </c>
      <c r="D987" s="119">
        <f>IF(AND(AS987=AS986,AL987=AL986),IF(AL987="TN",IF(AS986=3,IF(D986&lt;'Phan phong'!$I$9,D986+1,1),IF(D986&lt;'Phan phong'!$I$10,D986+1,1)),IF(AS986=3,IF(D986&lt;'Phan phong'!$P$9,D986+1,1),IF(D986&lt;'Phan phong'!$P$10,D986+1,1))),1)</f>
        <v>26</v>
      </c>
      <c r="E987" s="120">
        <v>290985</v>
      </c>
      <c r="F987" s="121" t="s">
        <v>404</v>
      </c>
      <c r="G987" s="150" t="s">
        <v>505</v>
      </c>
      <c r="H987" s="163" t="s">
        <v>216</v>
      </c>
      <c r="I987" s="142"/>
      <c r="J987" s="142"/>
      <c r="K987" s="124"/>
      <c r="L987" s="124"/>
      <c r="M987" s="124"/>
      <c r="N987" s="124"/>
      <c r="O987" s="124"/>
      <c r="P987" s="124"/>
      <c r="Q987" s="142"/>
      <c r="R987" s="152"/>
      <c r="S987" s="142"/>
      <c r="T987" s="142"/>
      <c r="U987" s="124"/>
      <c r="V987" s="124"/>
      <c r="W987" s="124"/>
      <c r="X987" s="124"/>
      <c r="Y987" s="124"/>
      <c r="Z987" s="124"/>
      <c r="AA987" s="142"/>
      <c r="AB987" s="152"/>
      <c r="AC987" s="127">
        <f t="shared" si="139"/>
        <v>0</v>
      </c>
      <c r="AD987" s="143" t="s">
        <v>1290</v>
      </c>
      <c r="AE987" s="143" t="s">
        <v>37</v>
      </c>
      <c r="AF987" s="129"/>
      <c r="AG987" s="129"/>
      <c r="AH987" s="130"/>
      <c r="AI987" s="131">
        <f t="shared" si="137"/>
        <v>34</v>
      </c>
      <c r="AJ987" s="132" t="str">
        <f t="shared" si="138"/>
        <v>XH</v>
      </c>
      <c r="AK987" s="133"/>
      <c r="AL987" s="134" t="str">
        <f t="shared" si="132"/>
        <v>XH</v>
      </c>
      <c r="AM987" s="119">
        <v>543</v>
      </c>
      <c r="AN987" s="135">
        <f t="shared" si="133"/>
        <v>2</v>
      </c>
      <c r="AO987" s="135" t="str">
        <f t="shared" si="134"/>
        <v>125</v>
      </c>
      <c r="AP987" s="135" t="str">
        <f t="shared" si="135"/>
        <v>12</v>
      </c>
      <c r="AQ987" s="135" t="str">
        <f t="shared" si="136"/>
        <v>2</v>
      </c>
      <c r="AR987" s="136"/>
      <c r="AS987" s="145">
        <v>2</v>
      </c>
      <c r="AT987" s="161"/>
      <c r="AU987" s="137"/>
      <c r="AV987" s="6"/>
      <c r="AW987" s="6"/>
      <c r="AX987" s="6"/>
      <c r="AY987" s="6"/>
      <c r="AZ987" s="6"/>
      <c r="BA987" s="6"/>
      <c r="BB987" s="6"/>
      <c r="BC987" s="6"/>
      <c r="BD987" s="6"/>
      <c r="BE987" s="6"/>
      <c r="BF987" s="6"/>
      <c r="BG987" s="6"/>
      <c r="BH987" s="6"/>
      <c r="BI987" s="6"/>
      <c r="BJ987" s="6"/>
      <c r="BK987" s="6"/>
      <c r="BL987" s="6"/>
      <c r="BM987" s="6"/>
      <c r="BN987" s="6"/>
      <c r="BO987" s="6"/>
      <c r="BP987" s="6"/>
      <c r="BQ987" s="6"/>
      <c r="BR987" s="6"/>
      <c r="BS987" s="6"/>
      <c r="BT987" s="6"/>
      <c r="BU987" s="6"/>
      <c r="BV987" s="6"/>
      <c r="BW987" s="6"/>
      <c r="BX987" s="6"/>
    </row>
    <row r="988" spans="1:76" ht="24.95" customHeight="1" x14ac:dyDescent="0.25">
      <c r="A988" s="43">
        <v>13</v>
      </c>
      <c r="B988" s="44">
        <v>33</v>
      </c>
      <c r="C988" s="14" t="s">
        <v>1300</v>
      </c>
      <c r="D988" s="119">
        <f>IF(AND(AS988=AS987,AL988=AL987),IF(AL988="TN",IF(AS987=3,IF(D987&lt;'Phan phong'!$I$9,D987+1,1),IF(D987&lt;'Phan phong'!$I$10,D987+1,1)),IF(AS987=3,IF(D987&lt;'Phan phong'!$P$9,D987+1,1),IF(D987&lt;'Phan phong'!$P$10,D987+1,1))),1)</f>
        <v>27</v>
      </c>
      <c r="E988" s="138">
        <v>290986</v>
      </c>
      <c r="F988" s="121" t="s">
        <v>1446</v>
      </c>
      <c r="G988" s="150" t="s">
        <v>505</v>
      </c>
      <c r="H988" s="163" t="s">
        <v>201</v>
      </c>
      <c r="I988" s="142"/>
      <c r="J988" s="142"/>
      <c r="K988" s="124"/>
      <c r="L988" s="124"/>
      <c r="M988" s="124"/>
      <c r="N988" s="124"/>
      <c r="O988" s="124"/>
      <c r="P988" s="124"/>
      <c r="Q988" s="142"/>
      <c r="R988" s="152"/>
      <c r="S988" s="142"/>
      <c r="T988" s="142"/>
      <c r="U988" s="124"/>
      <c r="V988" s="124"/>
      <c r="W988" s="124"/>
      <c r="X988" s="124"/>
      <c r="Y988" s="124"/>
      <c r="Z988" s="124"/>
      <c r="AA988" s="142"/>
      <c r="AB988" s="152"/>
      <c r="AC988" s="127">
        <f t="shared" si="139"/>
        <v>0</v>
      </c>
      <c r="AD988" s="143" t="s">
        <v>1291</v>
      </c>
      <c r="AE988" s="143" t="s">
        <v>1297</v>
      </c>
      <c r="AF988" s="129"/>
      <c r="AG988" s="129"/>
      <c r="AH988" s="130"/>
      <c r="AI988" s="131">
        <f t="shared" si="137"/>
        <v>34</v>
      </c>
      <c r="AJ988" s="132" t="str">
        <f t="shared" si="138"/>
        <v>XH</v>
      </c>
      <c r="AK988" s="133"/>
      <c r="AL988" s="134" t="str">
        <f t="shared" si="132"/>
        <v>XH</v>
      </c>
      <c r="AM988" s="119">
        <v>650</v>
      </c>
      <c r="AN988" s="135">
        <f t="shared" si="133"/>
        <v>2</v>
      </c>
      <c r="AO988" s="135" t="str">
        <f t="shared" si="134"/>
        <v>128</v>
      </c>
      <c r="AP988" s="135" t="str">
        <f t="shared" si="135"/>
        <v>12</v>
      </c>
      <c r="AQ988" s="135" t="str">
        <f t="shared" si="136"/>
        <v>2</v>
      </c>
      <c r="AR988" s="136"/>
      <c r="AS988" s="145">
        <v>2</v>
      </c>
      <c r="AT988" s="161"/>
      <c r="AU988" s="137"/>
      <c r="AV988" s="6"/>
      <c r="AW988" s="6"/>
      <c r="AX988" s="6"/>
      <c r="AY988" s="6"/>
      <c r="AZ988" s="6"/>
      <c r="BA988" s="6"/>
      <c r="BB988" s="6"/>
      <c r="BC988" s="6"/>
      <c r="BD988" s="6"/>
      <c r="BE988" s="6"/>
      <c r="BF988" s="6"/>
      <c r="BG988" s="6"/>
      <c r="BH988" s="6"/>
      <c r="BI988" s="6"/>
      <c r="BJ988" s="6"/>
      <c r="BK988" s="6"/>
      <c r="BL988" s="6"/>
      <c r="BM988" s="6"/>
      <c r="BN988" s="6"/>
      <c r="BO988" s="6"/>
      <c r="BP988" s="6"/>
      <c r="BQ988" s="6"/>
      <c r="BR988" s="6"/>
      <c r="BS988" s="6"/>
      <c r="BT988" s="6"/>
      <c r="BU988" s="6"/>
      <c r="BV988" s="6"/>
      <c r="BW988" s="6"/>
      <c r="BX988" s="6"/>
    </row>
    <row r="989" spans="1:76" ht="24.95" customHeight="1" x14ac:dyDescent="0.2">
      <c r="A989" s="43">
        <v>18</v>
      </c>
      <c r="B989" s="44">
        <v>16</v>
      </c>
      <c r="C989" s="14" t="s">
        <v>1300</v>
      </c>
      <c r="D989" s="119">
        <f>IF(AND(AS989=AS988,AL989=AL988),IF(AL989="TN",IF(AS988=3,IF(D988&lt;'Phan phong'!$I$9,D988+1,1),IF(D988&lt;'Phan phong'!$I$10,D988+1,1)),IF(AS988=3,IF(D988&lt;'Phan phong'!$P$9,D988+1,1),IF(D988&lt;'Phan phong'!$P$10,D988+1,1))),1)</f>
        <v>1</v>
      </c>
      <c r="E989" s="120">
        <v>290987</v>
      </c>
      <c r="F989" s="121" t="s">
        <v>1412</v>
      </c>
      <c r="G989" s="150" t="s">
        <v>649</v>
      </c>
      <c r="H989" s="188">
        <v>37242</v>
      </c>
      <c r="I989" s="142"/>
      <c r="J989" s="142"/>
      <c r="K989" s="124"/>
      <c r="L989" s="124"/>
      <c r="M989" s="124"/>
      <c r="N989" s="124"/>
      <c r="O989" s="124"/>
      <c r="P989" s="124"/>
      <c r="Q989" s="142"/>
      <c r="R989" s="126"/>
      <c r="S989" s="142"/>
      <c r="T989" s="142"/>
      <c r="U989" s="124"/>
      <c r="V989" s="124"/>
      <c r="W989" s="124"/>
      <c r="X989" s="124"/>
      <c r="Y989" s="124"/>
      <c r="Z989" s="124"/>
      <c r="AA989" s="142"/>
      <c r="AB989" s="126"/>
      <c r="AC989" s="127">
        <f t="shared" si="139"/>
        <v>0</v>
      </c>
      <c r="AD989" s="143" t="s">
        <v>1286</v>
      </c>
      <c r="AE989" s="143" t="s">
        <v>37</v>
      </c>
      <c r="AF989" s="129"/>
      <c r="AG989" s="129"/>
      <c r="AH989" s="171"/>
      <c r="AI989" s="131">
        <f t="shared" si="137"/>
        <v>35</v>
      </c>
      <c r="AJ989" s="132" t="str">
        <f t="shared" si="138"/>
        <v>XH</v>
      </c>
      <c r="AK989" s="133"/>
      <c r="AL989" s="134" t="str">
        <f t="shared" si="132"/>
        <v>XH</v>
      </c>
      <c r="AM989" s="119">
        <v>507</v>
      </c>
      <c r="AN989" s="135">
        <f t="shared" si="133"/>
        <v>2</v>
      </c>
      <c r="AO989" s="135" t="str">
        <f t="shared" si="134"/>
        <v>124</v>
      </c>
      <c r="AP989" s="135" t="str">
        <f t="shared" si="135"/>
        <v>12</v>
      </c>
      <c r="AQ989" s="135" t="str">
        <f t="shared" si="136"/>
        <v>2</v>
      </c>
      <c r="AR989" s="146"/>
      <c r="AS989" s="145">
        <v>2</v>
      </c>
      <c r="AT989" s="145"/>
      <c r="AU989" s="145"/>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row>
    <row r="990" spans="1:76" ht="24.95" customHeight="1" x14ac:dyDescent="0.25">
      <c r="A990" s="43">
        <v>12</v>
      </c>
      <c r="B990" s="44">
        <v>29</v>
      </c>
      <c r="C990" s="14" t="s">
        <v>1300</v>
      </c>
      <c r="D990" s="119">
        <f>IF(AND(AS990=AS989,AL990=AL989),IF(AL990="TN",IF(AS989=3,IF(D989&lt;'Phan phong'!$I$9,D989+1,1),IF(D989&lt;'Phan phong'!$I$10,D989+1,1)),IF(AS989=3,IF(D989&lt;'Phan phong'!$P$9,D989+1,1),IF(D989&lt;'Phan phong'!$P$10,D989+1,1))),1)</f>
        <v>2</v>
      </c>
      <c r="E990" s="138">
        <v>290988</v>
      </c>
      <c r="F990" s="121" t="s">
        <v>1438</v>
      </c>
      <c r="G990" s="150" t="s">
        <v>649</v>
      </c>
      <c r="H990" s="163" t="s">
        <v>46</v>
      </c>
      <c r="I990" s="142"/>
      <c r="J990" s="142"/>
      <c r="K990" s="124"/>
      <c r="L990" s="124"/>
      <c r="M990" s="124"/>
      <c r="N990" s="124"/>
      <c r="O990" s="124"/>
      <c r="P990" s="124"/>
      <c r="Q990" s="142"/>
      <c r="R990" s="152"/>
      <c r="S990" s="142"/>
      <c r="T990" s="142"/>
      <c r="U990" s="124"/>
      <c r="V990" s="124"/>
      <c r="W990" s="124"/>
      <c r="X990" s="124"/>
      <c r="Y990" s="124"/>
      <c r="Z990" s="124"/>
      <c r="AA990" s="142"/>
      <c r="AB990" s="152"/>
      <c r="AC990" s="127">
        <f t="shared" si="139"/>
        <v>0</v>
      </c>
      <c r="AD990" s="143" t="s">
        <v>1292</v>
      </c>
      <c r="AE990" s="143" t="s">
        <v>1297</v>
      </c>
      <c r="AF990" s="129"/>
      <c r="AG990" s="129"/>
      <c r="AH990" s="130"/>
      <c r="AI990" s="131">
        <f t="shared" si="137"/>
        <v>35</v>
      </c>
      <c r="AJ990" s="132" t="str">
        <f t="shared" si="138"/>
        <v>XH</v>
      </c>
      <c r="AK990" s="133"/>
      <c r="AL990" s="134" t="str">
        <f t="shared" si="132"/>
        <v>XH</v>
      </c>
      <c r="AM990" s="119">
        <v>577</v>
      </c>
      <c r="AN990" s="135">
        <f t="shared" si="133"/>
        <v>2</v>
      </c>
      <c r="AO990" s="135" t="str">
        <f t="shared" si="134"/>
        <v>126</v>
      </c>
      <c r="AP990" s="135" t="str">
        <f t="shared" si="135"/>
        <v>12</v>
      </c>
      <c r="AQ990" s="135" t="str">
        <f t="shared" si="136"/>
        <v>2</v>
      </c>
      <c r="AR990" s="136"/>
      <c r="AS990" s="145">
        <v>2</v>
      </c>
      <c r="AT990" s="161"/>
      <c r="AU990" s="137"/>
      <c r="AV990" s="6"/>
      <c r="AW990" s="6"/>
      <c r="AX990" s="6"/>
      <c r="AY990" s="6"/>
      <c r="AZ990" s="6"/>
      <c r="BA990" s="6"/>
      <c r="BB990" s="6"/>
      <c r="BC990" s="6"/>
      <c r="BD990" s="6"/>
      <c r="BE990" s="6"/>
      <c r="BF990" s="6"/>
      <c r="BG990" s="6"/>
      <c r="BH990" s="6"/>
      <c r="BI990" s="6"/>
      <c r="BJ990" s="6"/>
      <c r="BK990" s="6"/>
      <c r="BL990" s="6"/>
      <c r="BM990" s="6"/>
      <c r="BN990" s="6"/>
      <c r="BO990" s="6"/>
      <c r="BP990" s="6"/>
      <c r="BQ990" s="6"/>
      <c r="BR990" s="6"/>
      <c r="BS990" s="6"/>
      <c r="BT990" s="6"/>
      <c r="BU990" s="6"/>
      <c r="BV990" s="6"/>
      <c r="BW990" s="6"/>
      <c r="BX990" s="6"/>
    </row>
    <row r="991" spans="1:76" ht="24.95" customHeight="1" x14ac:dyDescent="0.25">
      <c r="A991" s="43">
        <v>16</v>
      </c>
      <c r="B991" s="44">
        <v>10</v>
      </c>
      <c r="C991" s="14" t="s">
        <v>1300</v>
      </c>
      <c r="D991" s="119">
        <f>IF(AND(AS991=AS990,AL991=AL990),IF(AL991="TN",IF(AS990=3,IF(D990&lt;'Phan phong'!$I$9,D990+1,1),IF(D990&lt;'Phan phong'!$I$10,D990+1,1)),IF(AS990=3,IF(D990&lt;'Phan phong'!$P$9,D990+1,1),IF(D990&lt;'Phan phong'!$P$10,D990+1,1))),1)</f>
        <v>3</v>
      </c>
      <c r="E991" s="120">
        <v>290989</v>
      </c>
      <c r="F991" s="121" t="s">
        <v>1439</v>
      </c>
      <c r="G991" s="150" t="s">
        <v>649</v>
      </c>
      <c r="H991" s="163" t="s">
        <v>127</v>
      </c>
      <c r="I991" s="124"/>
      <c r="J991" s="124"/>
      <c r="K991" s="124"/>
      <c r="L991" s="124"/>
      <c r="M991" s="124"/>
      <c r="N991" s="124"/>
      <c r="O991" s="124"/>
      <c r="P991" s="124"/>
      <c r="Q991" s="142"/>
      <c r="R991" s="152"/>
      <c r="S991" s="124"/>
      <c r="T991" s="124"/>
      <c r="U991" s="124"/>
      <c r="V991" s="124"/>
      <c r="W991" s="124"/>
      <c r="X991" s="124"/>
      <c r="Y991" s="124"/>
      <c r="Z991" s="124"/>
      <c r="AA991" s="142"/>
      <c r="AB991" s="152"/>
      <c r="AC991" s="127">
        <f t="shared" si="139"/>
        <v>0</v>
      </c>
      <c r="AD991" s="143" t="s">
        <v>1285</v>
      </c>
      <c r="AE991" s="143" t="s">
        <v>1297</v>
      </c>
      <c r="AF991" s="129"/>
      <c r="AG991" s="129"/>
      <c r="AH991" s="130"/>
      <c r="AI991" s="131">
        <f t="shared" si="137"/>
        <v>35</v>
      </c>
      <c r="AJ991" s="132" t="str">
        <f t="shared" si="138"/>
        <v>XH</v>
      </c>
      <c r="AK991" s="133"/>
      <c r="AL991" s="134" t="str">
        <f t="shared" si="132"/>
        <v>XH</v>
      </c>
      <c r="AM991" s="119">
        <v>436</v>
      </c>
      <c r="AN991" s="135">
        <f t="shared" si="133"/>
        <v>2</v>
      </c>
      <c r="AO991" s="135" t="str">
        <f t="shared" si="134"/>
        <v>122</v>
      </c>
      <c r="AP991" s="135" t="str">
        <f t="shared" si="135"/>
        <v>12</v>
      </c>
      <c r="AQ991" s="135" t="str">
        <f t="shared" si="136"/>
        <v>2</v>
      </c>
      <c r="AR991" s="136"/>
      <c r="AS991" s="145">
        <v>2</v>
      </c>
      <c r="AT991" s="161"/>
      <c r="AU991" s="137"/>
      <c r="AV991" s="6"/>
      <c r="AW991" s="6"/>
      <c r="AX991" s="6"/>
      <c r="AY991" s="6"/>
      <c r="AZ991" s="6"/>
      <c r="BA991" s="6"/>
      <c r="BB991" s="6"/>
      <c r="BC991" s="6"/>
      <c r="BD991" s="6"/>
      <c r="BE991" s="6"/>
      <c r="BF991" s="6"/>
      <c r="BG991" s="6"/>
      <c r="BH991" s="6"/>
      <c r="BI991" s="6"/>
      <c r="BJ991" s="6"/>
      <c r="BK991" s="6"/>
      <c r="BL991" s="6"/>
      <c r="BM991" s="6"/>
      <c r="BN991" s="6"/>
      <c r="BO991" s="6"/>
      <c r="BP991" s="6"/>
      <c r="BQ991" s="6"/>
      <c r="BR991" s="6"/>
      <c r="BS991" s="6"/>
      <c r="BT991" s="6"/>
      <c r="BU991" s="6"/>
      <c r="BV991" s="6"/>
      <c r="BW991" s="6"/>
      <c r="BX991" s="6"/>
    </row>
    <row r="992" spans="1:76" ht="24.95" customHeight="1" x14ac:dyDescent="0.25">
      <c r="A992" s="43">
        <v>14</v>
      </c>
      <c r="B992" s="44">
        <v>35</v>
      </c>
      <c r="C992" s="14" t="s">
        <v>1300</v>
      </c>
      <c r="D992" s="119">
        <f>IF(AND(AS992=AS991,AL992=AL991),IF(AL992="TN",IF(AS991=3,IF(D991&lt;'Phan phong'!$I$9,D991+1,1),IF(D991&lt;'Phan phong'!$I$10,D991+1,1)),IF(AS991=3,IF(D991&lt;'Phan phong'!$P$9,D991+1,1),IF(D991&lt;'Phan phong'!$P$10,D991+1,1))),1)</f>
        <v>4</v>
      </c>
      <c r="E992" s="138">
        <v>290990</v>
      </c>
      <c r="F992" s="121" t="s">
        <v>384</v>
      </c>
      <c r="G992" s="150" t="s">
        <v>649</v>
      </c>
      <c r="H992" s="163" t="s">
        <v>91</v>
      </c>
      <c r="I992" s="142"/>
      <c r="J992" s="142"/>
      <c r="K992" s="124"/>
      <c r="L992" s="124"/>
      <c r="M992" s="124"/>
      <c r="N992" s="124"/>
      <c r="O992" s="124"/>
      <c r="P992" s="124"/>
      <c r="Q992" s="142"/>
      <c r="R992" s="152"/>
      <c r="S992" s="142"/>
      <c r="T992" s="142"/>
      <c r="U992" s="124"/>
      <c r="V992" s="124"/>
      <c r="W992" s="124"/>
      <c r="X992" s="124"/>
      <c r="Y992" s="124"/>
      <c r="Z992" s="124"/>
      <c r="AA992" s="142"/>
      <c r="AB992" s="152"/>
      <c r="AC992" s="127">
        <f t="shared" si="139"/>
        <v>0</v>
      </c>
      <c r="AD992" s="143" t="s">
        <v>1291</v>
      </c>
      <c r="AE992" s="143" t="s">
        <v>37</v>
      </c>
      <c r="AF992" s="129"/>
      <c r="AG992" s="129"/>
      <c r="AH992" s="130"/>
      <c r="AI992" s="131">
        <f t="shared" si="137"/>
        <v>35</v>
      </c>
      <c r="AJ992" s="132" t="str">
        <f t="shared" si="138"/>
        <v>XH</v>
      </c>
      <c r="AK992" s="133"/>
      <c r="AL992" s="134" t="str">
        <f t="shared" si="132"/>
        <v>XH</v>
      </c>
      <c r="AM992" s="119">
        <v>651</v>
      </c>
      <c r="AN992" s="135">
        <f t="shared" si="133"/>
        <v>2</v>
      </c>
      <c r="AO992" s="135" t="str">
        <f t="shared" si="134"/>
        <v>128</v>
      </c>
      <c r="AP992" s="135" t="str">
        <f t="shared" si="135"/>
        <v>12</v>
      </c>
      <c r="AQ992" s="135" t="str">
        <f t="shared" si="136"/>
        <v>2</v>
      </c>
      <c r="AR992" s="136"/>
      <c r="AS992" s="145">
        <v>2</v>
      </c>
      <c r="AT992" s="161"/>
      <c r="AU992" s="137"/>
      <c r="AV992" s="6"/>
      <c r="AW992" s="6"/>
      <c r="AX992" s="6"/>
      <c r="AY992" s="6"/>
      <c r="AZ992" s="6"/>
      <c r="BA992" s="6"/>
      <c r="BB992" s="6"/>
      <c r="BC992" s="6"/>
      <c r="BD992" s="6"/>
      <c r="BE992" s="6"/>
      <c r="BF992" s="6"/>
      <c r="BG992" s="6"/>
      <c r="BH992" s="6"/>
      <c r="BI992" s="6"/>
      <c r="BJ992" s="6"/>
      <c r="BK992" s="6"/>
      <c r="BL992" s="6"/>
      <c r="BM992" s="6"/>
      <c r="BN992" s="6"/>
      <c r="BO992" s="6"/>
      <c r="BP992" s="6"/>
      <c r="BQ992" s="6"/>
      <c r="BR992" s="6"/>
      <c r="BS992" s="6"/>
      <c r="BT992" s="6"/>
      <c r="BU992" s="6"/>
      <c r="BV992" s="6"/>
      <c r="BW992" s="6"/>
      <c r="BX992" s="6"/>
    </row>
    <row r="993" spans="1:76" ht="24.95" customHeight="1" x14ac:dyDescent="0.25">
      <c r="A993" s="43">
        <v>17</v>
      </c>
      <c r="B993" s="44">
        <v>15</v>
      </c>
      <c r="C993" s="14" t="s">
        <v>1300</v>
      </c>
      <c r="D993" s="119">
        <f>IF(AND(AS993=AS992,AL993=AL992),IF(AL993="TN",IF(AS992=3,IF(D992&lt;'Phan phong'!$I$9,D992+1,1),IF(D992&lt;'Phan phong'!$I$10,D992+1,1)),IF(AS992=3,IF(D992&lt;'Phan phong'!$P$9,D992+1,1),IF(D992&lt;'Phan phong'!$P$10,D992+1,1))),1)</f>
        <v>5</v>
      </c>
      <c r="E993" s="120">
        <v>290991</v>
      </c>
      <c r="F993" s="121" t="s">
        <v>371</v>
      </c>
      <c r="G993" s="150" t="s">
        <v>649</v>
      </c>
      <c r="H993" s="163" t="s">
        <v>92</v>
      </c>
      <c r="I993" s="124"/>
      <c r="J993" s="124"/>
      <c r="K993" s="124"/>
      <c r="L993" s="124"/>
      <c r="M993" s="124"/>
      <c r="N993" s="124"/>
      <c r="O993" s="124"/>
      <c r="P993" s="124"/>
      <c r="Q993" s="142"/>
      <c r="R993" s="152"/>
      <c r="S993" s="124"/>
      <c r="T993" s="124"/>
      <c r="U993" s="124"/>
      <c r="V993" s="124"/>
      <c r="W993" s="124"/>
      <c r="X993" s="124"/>
      <c r="Y993" s="124"/>
      <c r="Z993" s="124"/>
      <c r="AA993" s="142"/>
      <c r="AB993" s="152"/>
      <c r="AC993" s="127">
        <f t="shared" si="139"/>
        <v>0</v>
      </c>
      <c r="AD993" s="143" t="s">
        <v>1286</v>
      </c>
      <c r="AE993" s="143" t="s">
        <v>37</v>
      </c>
      <c r="AF993" s="129"/>
      <c r="AG993" s="129"/>
      <c r="AH993" s="130"/>
      <c r="AI993" s="131">
        <f t="shared" si="137"/>
        <v>35</v>
      </c>
      <c r="AJ993" s="132" t="str">
        <f t="shared" si="138"/>
        <v>XH</v>
      </c>
      <c r="AK993" s="133"/>
      <c r="AL993" s="134" t="str">
        <f t="shared" si="132"/>
        <v>XH</v>
      </c>
      <c r="AM993" s="119">
        <v>506</v>
      </c>
      <c r="AN993" s="135">
        <f t="shared" si="133"/>
        <v>2</v>
      </c>
      <c r="AO993" s="135" t="str">
        <f t="shared" si="134"/>
        <v>124</v>
      </c>
      <c r="AP993" s="135" t="str">
        <f t="shared" si="135"/>
        <v>12</v>
      </c>
      <c r="AQ993" s="135" t="str">
        <f t="shared" si="136"/>
        <v>2</v>
      </c>
      <c r="AR993" s="136"/>
      <c r="AS993" s="145">
        <v>2</v>
      </c>
      <c r="AT993" s="161"/>
      <c r="AU993" s="137"/>
      <c r="AV993" s="6"/>
      <c r="AW993" s="6"/>
      <c r="AX993" s="6"/>
      <c r="AY993" s="6"/>
      <c r="AZ993" s="6"/>
      <c r="BA993" s="6"/>
      <c r="BB993" s="6"/>
      <c r="BC993" s="6"/>
      <c r="BD993" s="6"/>
      <c r="BE993" s="6"/>
      <c r="BF993" s="6"/>
      <c r="BG993" s="6"/>
      <c r="BH993" s="6"/>
      <c r="BI993" s="6"/>
      <c r="BJ993" s="6"/>
      <c r="BK993" s="6"/>
      <c r="BL993" s="6"/>
      <c r="BM993" s="6"/>
      <c r="BN993" s="6"/>
      <c r="BO993" s="6"/>
      <c r="BP993" s="6"/>
      <c r="BQ993" s="6"/>
      <c r="BR993" s="6"/>
      <c r="BS993" s="6"/>
      <c r="BT993" s="6"/>
      <c r="BU993" s="6"/>
      <c r="BV993" s="6"/>
      <c r="BW993" s="6"/>
      <c r="BX993" s="6"/>
    </row>
    <row r="994" spans="1:76" ht="24.95" customHeight="1" x14ac:dyDescent="0.25">
      <c r="A994" s="43">
        <v>15</v>
      </c>
      <c r="B994" s="44">
        <v>13</v>
      </c>
      <c r="C994" s="14" t="s">
        <v>1300</v>
      </c>
      <c r="D994" s="119">
        <f>IF(AND(AS994=AS993,AL994=AL993),IF(AL994="TN",IF(AS993=3,IF(D993&lt;'Phan phong'!$I$9,D993+1,1),IF(D993&lt;'Phan phong'!$I$10,D993+1,1)),IF(AS993=3,IF(D993&lt;'Phan phong'!$P$9,D993+1,1),IF(D993&lt;'Phan phong'!$P$10,D993+1,1))),1)</f>
        <v>6</v>
      </c>
      <c r="E994" s="138">
        <v>290992</v>
      </c>
      <c r="F994" s="121" t="s">
        <v>630</v>
      </c>
      <c r="G994" s="150" t="s">
        <v>649</v>
      </c>
      <c r="H994" s="163" t="s">
        <v>219</v>
      </c>
      <c r="I994" s="142"/>
      <c r="J994" s="142"/>
      <c r="K994" s="124"/>
      <c r="L994" s="124"/>
      <c r="M994" s="124"/>
      <c r="N994" s="124"/>
      <c r="O994" s="124"/>
      <c r="P994" s="124"/>
      <c r="Q994" s="142"/>
      <c r="R994" s="172"/>
      <c r="S994" s="142"/>
      <c r="T994" s="142"/>
      <c r="U994" s="124"/>
      <c r="V994" s="124"/>
      <c r="W994" s="124"/>
      <c r="X994" s="124"/>
      <c r="Y994" s="124"/>
      <c r="Z994" s="124"/>
      <c r="AA994" s="142"/>
      <c r="AB994" s="172"/>
      <c r="AC994" s="127">
        <f t="shared" si="139"/>
        <v>0</v>
      </c>
      <c r="AD994" s="143" t="s">
        <v>1287</v>
      </c>
      <c r="AE994" s="143" t="s">
        <v>1297</v>
      </c>
      <c r="AF994" s="129"/>
      <c r="AG994" s="129"/>
      <c r="AH994" s="171"/>
      <c r="AI994" s="131">
        <f t="shared" si="137"/>
        <v>35</v>
      </c>
      <c r="AJ994" s="132" t="str">
        <f t="shared" si="138"/>
        <v>XH</v>
      </c>
      <c r="AK994" s="133"/>
      <c r="AL994" s="134" t="str">
        <f t="shared" si="132"/>
        <v>XH</v>
      </c>
      <c r="AM994" s="119">
        <v>472</v>
      </c>
      <c r="AN994" s="135">
        <f t="shared" si="133"/>
        <v>2</v>
      </c>
      <c r="AO994" s="135" t="str">
        <f t="shared" si="134"/>
        <v>123</v>
      </c>
      <c r="AP994" s="135" t="str">
        <f t="shared" si="135"/>
        <v>12</v>
      </c>
      <c r="AQ994" s="135" t="str">
        <f t="shared" si="136"/>
        <v>2</v>
      </c>
      <c r="AR994" s="136"/>
      <c r="AS994" s="145">
        <v>2</v>
      </c>
      <c r="AT994" s="161"/>
      <c r="AU994" s="145"/>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row>
    <row r="995" spans="1:76" ht="24.95" customHeight="1" x14ac:dyDescent="0.25">
      <c r="A995" s="43">
        <v>19</v>
      </c>
      <c r="B995" s="44">
        <v>22</v>
      </c>
      <c r="C995" s="14" t="s">
        <v>1300</v>
      </c>
      <c r="D995" s="119">
        <f>IF(AND(AS995=AS994,AL995=AL994),IF(AL995="TN",IF(AS994=3,IF(D994&lt;'Phan phong'!$I$9,D994+1,1),IF(D994&lt;'Phan phong'!$I$10,D994+1,1)),IF(AS994=3,IF(D994&lt;'Phan phong'!$P$9,D994+1,1),IF(D994&lt;'Phan phong'!$P$10,D994+1,1))),1)</f>
        <v>7</v>
      </c>
      <c r="E995" s="120">
        <v>290993</v>
      </c>
      <c r="F995" s="121" t="s">
        <v>513</v>
      </c>
      <c r="G995" s="150" t="s">
        <v>510</v>
      </c>
      <c r="H995" s="163" t="s">
        <v>93</v>
      </c>
      <c r="I995" s="124"/>
      <c r="J995" s="124"/>
      <c r="K995" s="124"/>
      <c r="L995" s="124"/>
      <c r="M995" s="124"/>
      <c r="N995" s="124"/>
      <c r="O995" s="124"/>
      <c r="P995" s="124"/>
      <c r="Q995" s="142"/>
      <c r="R995" s="126"/>
      <c r="S995" s="124"/>
      <c r="T995" s="124"/>
      <c r="U995" s="124"/>
      <c r="V995" s="124"/>
      <c r="W995" s="124"/>
      <c r="X995" s="124"/>
      <c r="Y995" s="124"/>
      <c r="Z995" s="124"/>
      <c r="AA995" s="142"/>
      <c r="AB995" s="126"/>
      <c r="AC995" s="127">
        <f t="shared" si="139"/>
        <v>0</v>
      </c>
      <c r="AD995" s="143" t="s">
        <v>1290</v>
      </c>
      <c r="AE995" s="143" t="s">
        <v>1297</v>
      </c>
      <c r="AF995" s="129"/>
      <c r="AG995" s="129"/>
      <c r="AH995" s="130"/>
      <c r="AI995" s="131">
        <f t="shared" si="137"/>
        <v>35</v>
      </c>
      <c r="AJ995" s="132" t="str">
        <f t="shared" si="138"/>
        <v>XH</v>
      </c>
      <c r="AK995" s="133"/>
      <c r="AL995" s="134" t="str">
        <f t="shared" si="132"/>
        <v>XH</v>
      </c>
      <c r="AM995" s="119">
        <v>545</v>
      </c>
      <c r="AN995" s="135">
        <f t="shared" si="133"/>
        <v>2</v>
      </c>
      <c r="AO995" s="135" t="str">
        <f t="shared" si="134"/>
        <v>125</v>
      </c>
      <c r="AP995" s="135" t="str">
        <f t="shared" si="135"/>
        <v>12</v>
      </c>
      <c r="AQ995" s="135" t="str">
        <f t="shared" si="136"/>
        <v>2</v>
      </c>
      <c r="AR995" s="136"/>
      <c r="AS995" s="145">
        <v>2</v>
      </c>
      <c r="AT995" s="137"/>
      <c r="AU995" s="161"/>
    </row>
    <row r="996" spans="1:76" ht="24.95" customHeight="1" x14ac:dyDescent="0.25">
      <c r="A996" s="43">
        <v>16</v>
      </c>
      <c r="B996" s="44">
        <v>11</v>
      </c>
      <c r="C996" s="14" t="s">
        <v>1300</v>
      </c>
      <c r="D996" s="119">
        <f>IF(AND(AS996=AS995,AL996=AL995),IF(AL996="TN",IF(AS995=3,IF(D995&lt;'Phan phong'!$I$9,D995+1,1),IF(D995&lt;'Phan phong'!$I$10,D995+1,1)),IF(AS995=3,IF(D995&lt;'Phan phong'!$P$9,D995+1,1),IF(D995&lt;'Phan phong'!$P$10,D995+1,1))),1)</f>
        <v>8</v>
      </c>
      <c r="E996" s="138">
        <v>290994</v>
      </c>
      <c r="F996" s="121" t="s">
        <v>572</v>
      </c>
      <c r="G996" s="150" t="s">
        <v>510</v>
      </c>
      <c r="H996" s="163" t="s">
        <v>74</v>
      </c>
      <c r="I996" s="142"/>
      <c r="J996" s="142"/>
      <c r="K996" s="124"/>
      <c r="L996" s="124"/>
      <c r="M996" s="124"/>
      <c r="N996" s="124"/>
      <c r="O996" s="124"/>
      <c r="P996" s="124"/>
      <c r="Q996" s="142"/>
      <c r="R996" s="172"/>
      <c r="S996" s="142"/>
      <c r="T996" s="142"/>
      <c r="U996" s="124"/>
      <c r="V996" s="124"/>
      <c r="W996" s="124"/>
      <c r="X996" s="124"/>
      <c r="Y996" s="124"/>
      <c r="Z996" s="124"/>
      <c r="AA996" s="142"/>
      <c r="AB996" s="172"/>
      <c r="AC996" s="127">
        <f t="shared" si="139"/>
        <v>0</v>
      </c>
      <c r="AD996" s="143" t="s">
        <v>1287</v>
      </c>
      <c r="AE996" s="143" t="s">
        <v>1294</v>
      </c>
      <c r="AF996" s="129"/>
      <c r="AG996" s="129"/>
      <c r="AH996" s="171"/>
      <c r="AI996" s="131">
        <f t="shared" si="137"/>
        <v>35</v>
      </c>
      <c r="AJ996" s="132" t="str">
        <f t="shared" si="138"/>
        <v>XH</v>
      </c>
      <c r="AK996" s="154"/>
      <c r="AL996" s="134" t="str">
        <f t="shared" si="132"/>
        <v>XH</v>
      </c>
      <c r="AM996" s="119">
        <v>473</v>
      </c>
      <c r="AN996" s="135">
        <f t="shared" si="133"/>
        <v>2</v>
      </c>
      <c r="AO996" s="135" t="str">
        <f t="shared" si="134"/>
        <v>123</v>
      </c>
      <c r="AP996" s="135" t="str">
        <f t="shared" si="135"/>
        <v>12</v>
      </c>
      <c r="AQ996" s="135" t="str">
        <f t="shared" si="136"/>
        <v>2</v>
      </c>
      <c r="AR996" s="155"/>
      <c r="AS996" s="145">
        <v>2</v>
      </c>
      <c r="AT996" s="156"/>
      <c r="AU996" s="145"/>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row>
    <row r="997" spans="1:76" ht="24.95" customHeight="1" x14ac:dyDescent="0.25">
      <c r="A997" s="43">
        <v>18</v>
      </c>
      <c r="B997" s="44">
        <v>11</v>
      </c>
      <c r="C997" s="14" t="s">
        <v>1300</v>
      </c>
      <c r="D997" s="119">
        <f>IF(AND(AS997=AS996,AL997=AL996),IF(AL997="TN",IF(AS996=3,IF(D996&lt;'Phan phong'!$I$9,D996+1,1),IF(D996&lt;'Phan phong'!$I$10,D996+1,1)),IF(AS996=3,IF(D996&lt;'Phan phong'!$P$9,D996+1,1),IF(D996&lt;'Phan phong'!$P$10,D996+1,1))),1)</f>
        <v>9</v>
      </c>
      <c r="E997" s="120">
        <v>290995</v>
      </c>
      <c r="F997" s="121" t="s">
        <v>572</v>
      </c>
      <c r="G997" s="150" t="s">
        <v>510</v>
      </c>
      <c r="H997" s="163" t="s">
        <v>138</v>
      </c>
      <c r="I997" s="142"/>
      <c r="J997" s="142"/>
      <c r="K997" s="124"/>
      <c r="L997" s="124"/>
      <c r="M997" s="124"/>
      <c r="N997" s="124"/>
      <c r="O997" s="124"/>
      <c r="P997" s="124"/>
      <c r="Q997" s="142"/>
      <c r="R997" s="152"/>
      <c r="S997" s="142"/>
      <c r="T997" s="142"/>
      <c r="U997" s="124"/>
      <c r="V997" s="124"/>
      <c r="W997" s="124"/>
      <c r="X997" s="124"/>
      <c r="Y997" s="124"/>
      <c r="Z997" s="124"/>
      <c r="AA997" s="142"/>
      <c r="AB997" s="152"/>
      <c r="AC997" s="127">
        <f t="shared" si="139"/>
        <v>0</v>
      </c>
      <c r="AD997" s="143" t="s">
        <v>1290</v>
      </c>
      <c r="AE997" s="143" t="s">
        <v>1295</v>
      </c>
      <c r="AF997" s="129"/>
      <c r="AG997" s="129"/>
      <c r="AH997" s="130"/>
      <c r="AI997" s="131">
        <f t="shared" si="137"/>
        <v>35</v>
      </c>
      <c r="AJ997" s="132" t="str">
        <f t="shared" si="138"/>
        <v>XH</v>
      </c>
      <c r="AK997" s="133"/>
      <c r="AL997" s="134" t="str">
        <f t="shared" si="132"/>
        <v>XH</v>
      </c>
      <c r="AM997" s="119">
        <v>544</v>
      </c>
      <c r="AN997" s="135">
        <f t="shared" si="133"/>
        <v>2</v>
      </c>
      <c r="AO997" s="135" t="str">
        <f t="shared" si="134"/>
        <v>125</v>
      </c>
      <c r="AP997" s="135" t="str">
        <f t="shared" si="135"/>
        <v>12</v>
      </c>
      <c r="AQ997" s="135" t="str">
        <f t="shared" si="136"/>
        <v>2</v>
      </c>
      <c r="AR997" s="136"/>
      <c r="AS997" s="145">
        <v>2</v>
      </c>
      <c r="AT997" s="161"/>
      <c r="AU997" s="137"/>
      <c r="AV997" s="6"/>
      <c r="AW997" s="6"/>
      <c r="AX997" s="6"/>
      <c r="AY997" s="6"/>
      <c r="AZ997" s="6"/>
      <c r="BA997" s="6"/>
      <c r="BB997" s="6"/>
      <c r="BC997" s="6"/>
      <c r="BD997" s="6"/>
      <c r="BE997" s="6"/>
      <c r="BF997" s="6"/>
      <c r="BG997" s="6"/>
      <c r="BH997" s="6"/>
      <c r="BI997" s="6"/>
      <c r="BJ997" s="6"/>
      <c r="BK997" s="6"/>
      <c r="BL997" s="6"/>
      <c r="BM997" s="6"/>
      <c r="BN997" s="6"/>
      <c r="BO997" s="6"/>
      <c r="BP997" s="6"/>
      <c r="BQ997" s="6"/>
      <c r="BR997" s="6"/>
      <c r="BS997" s="6"/>
      <c r="BT997" s="6"/>
      <c r="BU997" s="6"/>
      <c r="BV997" s="6"/>
      <c r="BW997" s="6"/>
      <c r="BX997" s="6"/>
    </row>
    <row r="998" spans="1:76" ht="24.95" customHeight="1" x14ac:dyDescent="0.25">
      <c r="A998" s="43">
        <v>20</v>
      </c>
      <c r="B998" s="44">
        <v>16</v>
      </c>
      <c r="C998" s="14" t="s">
        <v>1300</v>
      </c>
      <c r="D998" s="119">
        <f>IF(AND(AS998=AS997,AL998=AL997),IF(AL998="TN",IF(AS997=3,IF(D997&lt;'Phan phong'!$I$9,D997+1,1),IF(D997&lt;'Phan phong'!$I$10,D997+1,1)),IF(AS997=3,IF(D997&lt;'Phan phong'!$P$9,D997+1,1),IF(D997&lt;'Phan phong'!$P$10,D997+1,1))),1)</f>
        <v>10</v>
      </c>
      <c r="E998" s="138">
        <v>290996</v>
      </c>
      <c r="F998" s="121" t="s">
        <v>450</v>
      </c>
      <c r="G998" s="150" t="s">
        <v>510</v>
      </c>
      <c r="H998" s="163" t="s">
        <v>220</v>
      </c>
      <c r="I998" s="142"/>
      <c r="J998" s="142"/>
      <c r="K998" s="124"/>
      <c r="L998" s="124"/>
      <c r="M998" s="124"/>
      <c r="N998" s="124"/>
      <c r="O998" s="124"/>
      <c r="P998" s="124"/>
      <c r="Q998" s="142"/>
      <c r="R998" s="152"/>
      <c r="S998" s="142"/>
      <c r="T998" s="142"/>
      <c r="U998" s="124"/>
      <c r="V998" s="124"/>
      <c r="W998" s="124"/>
      <c r="X998" s="124"/>
      <c r="Y998" s="124"/>
      <c r="Z998" s="124"/>
      <c r="AA998" s="142"/>
      <c r="AB998" s="152"/>
      <c r="AC998" s="127">
        <f t="shared" si="139"/>
        <v>0</v>
      </c>
      <c r="AD998" s="143" t="s">
        <v>1286</v>
      </c>
      <c r="AE998" s="143" t="s">
        <v>1296</v>
      </c>
      <c r="AF998" s="129"/>
      <c r="AG998" s="129"/>
      <c r="AH998" s="130"/>
      <c r="AI998" s="131">
        <f t="shared" si="137"/>
        <v>35</v>
      </c>
      <c r="AJ998" s="132" t="str">
        <f t="shared" si="138"/>
        <v>XH</v>
      </c>
      <c r="AK998" s="133"/>
      <c r="AL998" s="134" t="str">
        <f t="shared" si="132"/>
        <v>XH</v>
      </c>
      <c r="AM998" s="119">
        <v>509</v>
      </c>
      <c r="AN998" s="135">
        <f t="shared" si="133"/>
        <v>2</v>
      </c>
      <c r="AO998" s="135" t="str">
        <f t="shared" si="134"/>
        <v>124</v>
      </c>
      <c r="AP998" s="135" t="str">
        <f t="shared" si="135"/>
        <v>12</v>
      </c>
      <c r="AQ998" s="135" t="str">
        <f t="shared" si="136"/>
        <v>2</v>
      </c>
      <c r="AR998" s="136"/>
      <c r="AS998" s="145">
        <v>2</v>
      </c>
      <c r="AT998" s="161"/>
      <c r="AU998" s="137"/>
      <c r="AV998" s="6"/>
      <c r="AW998" s="6"/>
      <c r="AX998" s="6"/>
      <c r="AY998" s="6"/>
      <c r="AZ998" s="6"/>
      <c r="BA998" s="6"/>
      <c r="BB998" s="6"/>
      <c r="BC998" s="6"/>
      <c r="BD998" s="6"/>
      <c r="BE998" s="6"/>
      <c r="BF998" s="6"/>
      <c r="BG998" s="6"/>
      <c r="BH998" s="6"/>
      <c r="BI998" s="6"/>
      <c r="BJ998" s="6"/>
      <c r="BK998" s="6"/>
      <c r="BL998" s="6"/>
      <c r="BM998" s="6"/>
      <c r="BN998" s="6"/>
      <c r="BO998" s="6"/>
      <c r="BP998" s="6"/>
      <c r="BQ998" s="6"/>
      <c r="BR998" s="6"/>
      <c r="BS998" s="6"/>
      <c r="BT998" s="6"/>
      <c r="BU998" s="6"/>
      <c r="BV998" s="6"/>
      <c r="BW998" s="6"/>
      <c r="BX998" s="6"/>
    </row>
    <row r="999" spans="1:76" ht="24.95" customHeight="1" x14ac:dyDescent="0.2">
      <c r="A999" s="43">
        <v>21</v>
      </c>
      <c r="B999" s="44">
        <v>17</v>
      </c>
      <c r="C999" s="14" t="s">
        <v>1300</v>
      </c>
      <c r="D999" s="119">
        <f>IF(AND(AS999=AS998,AL999=AL998),IF(AL999="TN",IF(AS998=3,IF(D998&lt;'Phan phong'!$I$9,D998+1,1),IF(D998&lt;'Phan phong'!$I$10,D998+1,1)),IF(AS998=3,IF(D998&lt;'Phan phong'!$P$9,D998+1,1),IF(D998&lt;'Phan phong'!$P$10,D998+1,1))),1)</f>
        <v>11</v>
      </c>
      <c r="E999" s="120">
        <v>290997</v>
      </c>
      <c r="F999" s="121" t="s">
        <v>425</v>
      </c>
      <c r="G999" s="150" t="s">
        <v>386</v>
      </c>
      <c r="H999" s="163" t="s">
        <v>95</v>
      </c>
      <c r="I999" s="124"/>
      <c r="J999" s="124"/>
      <c r="K999" s="124"/>
      <c r="L999" s="124"/>
      <c r="M999" s="124"/>
      <c r="N999" s="124"/>
      <c r="O999" s="124"/>
      <c r="P999" s="124"/>
      <c r="Q999" s="142"/>
      <c r="R999" s="126"/>
      <c r="S999" s="124"/>
      <c r="T999" s="124"/>
      <c r="U999" s="124"/>
      <c r="V999" s="124"/>
      <c r="W999" s="124"/>
      <c r="X999" s="124"/>
      <c r="Y999" s="124"/>
      <c r="Z999" s="124"/>
      <c r="AA999" s="142"/>
      <c r="AB999" s="126"/>
      <c r="AC999" s="127">
        <f t="shared" si="139"/>
        <v>0</v>
      </c>
      <c r="AD999" s="143" t="s">
        <v>1286</v>
      </c>
      <c r="AE999" s="143" t="s">
        <v>1296</v>
      </c>
      <c r="AF999" s="129"/>
      <c r="AG999" s="129"/>
      <c r="AH999" s="130"/>
      <c r="AI999" s="131">
        <f t="shared" si="137"/>
        <v>35</v>
      </c>
      <c r="AJ999" s="132" t="str">
        <f t="shared" si="138"/>
        <v>XH</v>
      </c>
      <c r="AK999" s="133"/>
      <c r="AL999" s="134" t="str">
        <f t="shared" si="132"/>
        <v>XH</v>
      </c>
      <c r="AM999" s="119">
        <v>510</v>
      </c>
      <c r="AN999" s="135">
        <f t="shared" si="133"/>
        <v>2</v>
      </c>
      <c r="AO999" s="135" t="str">
        <f t="shared" si="134"/>
        <v>124</v>
      </c>
      <c r="AP999" s="135" t="str">
        <f t="shared" si="135"/>
        <v>12</v>
      </c>
      <c r="AQ999" s="135" t="str">
        <f t="shared" si="136"/>
        <v>2</v>
      </c>
      <c r="AR999" s="146"/>
      <c r="AS999" s="145">
        <v>2</v>
      </c>
      <c r="AT999" s="145"/>
      <c r="AU999" s="137"/>
      <c r="AV999" s="6"/>
      <c r="AW999" s="6"/>
      <c r="AX999" s="6"/>
      <c r="AY999" s="6"/>
      <c r="AZ999" s="6"/>
      <c r="BA999" s="6"/>
      <c r="BB999" s="6"/>
      <c r="BC999" s="6"/>
      <c r="BD999" s="6"/>
      <c r="BE999" s="6"/>
      <c r="BF999" s="6"/>
      <c r="BG999" s="6"/>
      <c r="BH999" s="6"/>
      <c r="BI999" s="6"/>
      <c r="BJ999" s="6"/>
      <c r="BK999" s="6"/>
      <c r="BL999" s="6"/>
      <c r="BM999" s="6"/>
      <c r="BN999" s="6"/>
      <c r="BO999" s="6"/>
      <c r="BP999" s="6"/>
      <c r="BQ999" s="6"/>
      <c r="BR999" s="6"/>
      <c r="BS999" s="6"/>
      <c r="BT999" s="6"/>
      <c r="BU999" s="6"/>
      <c r="BV999" s="6"/>
      <c r="BW999" s="6"/>
      <c r="BX999" s="6"/>
    </row>
    <row r="1000" spans="1:76" ht="24.95" customHeight="1" x14ac:dyDescent="0.25">
      <c r="A1000" s="43">
        <v>17</v>
      </c>
      <c r="B1000" s="44">
        <v>9</v>
      </c>
      <c r="C1000" s="14" t="s">
        <v>1300</v>
      </c>
      <c r="D1000" s="119">
        <f>IF(AND(AS1000=AS999,AL1000=AL999),IF(AL1000="TN",IF(AS999=3,IF(D999&lt;'Phan phong'!$I$9,D999+1,1),IF(D999&lt;'Phan phong'!$I$10,D999+1,1)),IF(AS999=3,IF(D999&lt;'Phan phong'!$P$9,D999+1,1),IF(D999&lt;'Phan phong'!$P$10,D999+1,1))),1)</f>
        <v>12</v>
      </c>
      <c r="E1000" s="138">
        <v>290998</v>
      </c>
      <c r="F1000" s="121" t="s">
        <v>1393</v>
      </c>
      <c r="G1000" s="150" t="s">
        <v>377</v>
      </c>
      <c r="H1000" s="163" t="s">
        <v>87</v>
      </c>
      <c r="I1000" s="169"/>
      <c r="J1000" s="169"/>
      <c r="K1000" s="124"/>
      <c r="L1000" s="124"/>
      <c r="M1000" s="124"/>
      <c r="N1000" s="124"/>
      <c r="O1000" s="124"/>
      <c r="P1000" s="124"/>
      <c r="Q1000" s="142"/>
      <c r="R1000" s="126"/>
      <c r="S1000" s="169"/>
      <c r="T1000" s="169"/>
      <c r="U1000" s="124"/>
      <c r="V1000" s="124"/>
      <c r="W1000" s="124"/>
      <c r="X1000" s="124"/>
      <c r="Y1000" s="124"/>
      <c r="Z1000" s="124"/>
      <c r="AA1000" s="142"/>
      <c r="AB1000" s="126"/>
      <c r="AC1000" s="127">
        <f t="shared" si="139"/>
        <v>0</v>
      </c>
      <c r="AD1000" s="143" t="s">
        <v>1287</v>
      </c>
      <c r="AE1000" s="143" t="s">
        <v>1289</v>
      </c>
      <c r="AF1000" s="129"/>
      <c r="AG1000" s="129"/>
      <c r="AH1000" s="171"/>
      <c r="AI1000" s="131">
        <f t="shared" si="137"/>
        <v>35</v>
      </c>
      <c r="AJ1000" s="132" t="str">
        <f t="shared" si="138"/>
        <v>TN</v>
      </c>
      <c r="AK1000" s="178" t="s">
        <v>272</v>
      </c>
      <c r="AL1000" s="134" t="str">
        <f t="shared" si="132"/>
        <v>XH</v>
      </c>
      <c r="AM1000" s="119">
        <v>474</v>
      </c>
      <c r="AN1000" s="135">
        <f t="shared" si="133"/>
        <v>2</v>
      </c>
      <c r="AO1000" s="135" t="str">
        <f t="shared" si="134"/>
        <v>123</v>
      </c>
      <c r="AP1000" s="135" t="str">
        <f t="shared" si="135"/>
        <v>12</v>
      </c>
      <c r="AQ1000" s="135" t="str">
        <f t="shared" si="136"/>
        <v>2</v>
      </c>
      <c r="AR1000" s="136"/>
      <c r="AS1000" s="145">
        <v>2</v>
      </c>
      <c r="AT1000" s="145"/>
      <c r="AU1000" s="137"/>
      <c r="AV1000" s="6"/>
      <c r="AW1000" s="6"/>
      <c r="AX1000" s="6"/>
      <c r="AY1000" s="6"/>
      <c r="AZ1000" s="6"/>
      <c r="BA1000" s="6"/>
      <c r="BB1000" s="6"/>
      <c r="BC1000" s="6"/>
      <c r="BD1000" s="6"/>
      <c r="BE1000" s="6"/>
      <c r="BF1000" s="6"/>
      <c r="BG1000" s="6"/>
      <c r="BH1000" s="6"/>
      <c r="BI1000" s="6"/>
      <c r="BJ1000" s="6"/>
      <c r="BK1000" s="6"/>
      <c r="BL1000" s="6"/>
      <c r="BM1000" s="6"/>
      <c r="BN1000" s="6"/>
      <c r="BO1000" s="6"/>
      <c r="BP1000" s="6"/>
      <c r="BQ1000" s="6"/>
      <c r="BR1000" s="6"/>
      <c r="BS1000" s="6"/>
      <c r="BT1000" s="6"/>
      <c r="BU1000" s="6"/>
      <c r="BV1000" s="6"/>
      <c r="BW1000" s="6"/>
      <c r="BX1000" s="6"/>
    </row>
    <row r="1001" spans="1:76" ht="24.95" customHeight="1" x14ac:dyDescent="0.25">
      <c r="A1001" s="43">
        <v>15</v>
      </c>
      <c r="B1001" s="44">
        <v>34</v>
      </c>
      <c r="C1001" s="14" t="s">
        <v>1300</v>
      </c>
      <c r="D1001" s="119">
        <f>IF(AND(AS1001=AS1000,AL1001=AL1000),IF(AL1001="TN",IF(AS1000=3,IF(D1000&lt;'Phan phong'!$I$9,D1000+1,1),IF(D1000&lt;'Phan phong'!$I$10,D1000+1,1)),IF(AS1000=3,IF(D1000&lt;'Phan phong'!$P$9,D1000+1,1),IF(D1000&lt;'Phan phong'!$P$10,D1000+1,1))),1)</f>
        <v>13</v>
      </c>
      <c r="E1001" s="120">
        <v>290999</v>
      </c>
      <c r="F1001" s="121" t="s">
        <v>1452</v>
      </c>
      <c r="G1001" s="150" t="s">
        <v>377</v>
      </c>
      <c r="H1001" s="163" t="s">
        <v>131</v>
      </c>
      <c r="I1001" s="142"/>
      <c r="J1001" s="142"/>
      <c r="K1001" s="124"/>
      <c r="L1001" s="124"/>
      <c r="M1001" s="124"/>
      <c r="N1001" s="124"/>
      <c r="O1001" s="124"/>
      <c r="P1001" s="124"/>
      <c r="Q1001" s="142"/>
      <c r="R1001" s="152"/>
      <c r="S1001" s="142"/>
      <c r="T1001" s="142"/>
      <c r="U1001" s="124"/>
      <c r="V1001" s="124"/>
      <c r="W1001" s="124"/>
      <c r="X1001" s="124"/>
      <c r="Y1001" s="124"/>
      <c r="Z1001" s="124"/>
      <c r="AA1001" s="142"/>
      <c r="AB1001" s="152"/>
      <c r="AC1001" s="127">
        <f t="shared" si="139"/>
        <v>0</v>
      </c>
      <c r="AD1001" s="143" t="s">
        <v>1291</v>
      </c>
      <c r="AE1001" s="143" t="s">
        <v>1297</v>
      </c>
      <c r="AF1001" s="129"/>
      <c r="AG1001" s="129"/>
      <c r="AH1001" s="130"/>
      <c r="AI1001" s="131">
        <f t="shared" si="137"/>
        <v>35</v>
      </c>
      <c r="AJ1001" s="132" t="str">
        <f t="shared" si="138"/>
        <v>XH</v>
      </c>
      <c r="AK1001" s="133"/>
      <c r="AL1001" s="134" t="str">
        <f t="shared" si="132"/>
        <v>XH</v>
      </c>
      <c r="AM1001" s="119">
        <v>652</v>
      </c>
      <c r="AN1001" s="135">
        <f t="shared" si="133"/>
        <v>2</v>
      </c>
      <c r="AO1001" s="135" t="str">
        <f t="shared" si="134"/>
        <v>128</v>
      </c>
      <c r="AP1001" s="135" t="str">
        <f t="shared" si="135"/>
        <v>12</v>
      </c>
      <c r="AQ1001" s="135" t="str">
        <f t="shared" si="136"/>
        <v>2</v>
      </c>
      <c r="AR1001" s="136"/>
      <c r="AS1001" s="145">
        <v>2</v>
      </c>
      <c r="AT1001" s="161"/>
      <c r="AU1001" s="137"/>
      <c r="AV1001" s="6"/>
      <c r="AW1001" s="6"/>
      <c r="AX1001" s="6"/>
      <c r="AY1001" s="6"/>
      <c r="AZ1001" s="6"/>
      <c r="BA1001" s="6"/>
      <c r="BB1001" s="6"/>
      <c r="BC1001" s="6"/>
      <c r="BD1001" s="6"/>
      <c r="BE1001" s="6"/>
      <c r="BF1001" s="6"/>
      <c r="BG1001" s="6"/>
      <c r="BH1001" s="6"/>
      <c r="BI1001" s="6"/>
      <c r="BJ1001" s="6"/>
      <c r="BK1001" s="6"/>
      <c r="BL1001" s="6"/>
      <c r="BM1001" s="6"/>
      <c r="BN1001" s="6"/>
      <c r="BO1001" s="6"/>
      <c r="BP1001" s="6"/>
      <c r="BQ1001" s="6"/>
      <c r="BR1001" s="6"/>
      <c r="BS1001" s="6"/>
      <c r="BT1001" s="6"/>
      <c r="BU1001" s="6"/>
      <c r="BV1001" s="6"/>
      <c r="BW1001" s="6"/>
      <c r="BX1001" s="6"/>
    </row>
    <row r="1002" spans="1:76" ht="24.95" customHeight="1" x14ac:dyDescent="0.25">
      <c r="A1002" s="43">
        <v>12</v>
      </c>
      <c r="B1002" s="44">
        <v>31</v>
      </c>
      <c r="C1002" s="14" t="s">
        <v>1300</v>
      </c>
      <c r="D1002" s="119">
        <f>IF(AND(AS1002=AS1001,AL1002=AL1001),IF(AL1002="TN",IF(AS1001=3,IF(D1001&lt;'Phan phong'!$I$9,D1001+1,1),IF(D1001&lt;'Phan phong'!$I$10,D1001+1,1)),IF(AS1001=3,IF(D1001&lt;'Phan phong'!$P$9,D1001+1,1),IF(D1001&lt;'Phan phong'!$P$10,D1001+1,1))),1)</f>
        <v>14</v>
      </c>
      <c r="E1002" s="138">
        <v>291000</v>
      </c>
      <c r="F1002" s="121" t="s">
        <v>1442</v>
      </c>
      <c r="G1002" s="150" t="s">
        <v>377</v>
      </c>
      <c r="H1002" s="163" t="s">
        <v>192</v>
      </c>
      <c r="I1002" s="142"/>
      <c r="J1002" s="142"/>
      <c r="K1002" s="124"/>
      <c r="L1002" s="124"/>
      <c r="M1002" s="124"/>
      <c r="N1002" s="124"/>
      <c r="O1002" s="124"/>
      <c r="P1002" s="124"/>
      <c r="Q1002" s="142"/>
      <c r="R1002" s="126"/>
      <c r="S1002" s="142"/>
      <c r="T1002" s="142"/>
      <c r="U1002" s="124"/>
      <c r="V1002" s="124"/>
      <c r="W1002" s="124"/>
      <c r="X1002" s="124"/>
      <c r="Y1002" s="124"/>
      <c r="Z1002" s="124"/>
      <c r="AA1002" s="142"/>
      <c r="AB1002" s="126"/>
      <c r="AC1002" s="127">
        <f t="shared" si="139"/>
        <v>0</v>
      </c>
      <c r="AD1002" s="143" t="s">
        <v>1288</v>
      </c>
      <c r="AE1002" s="143" t="s">
        <v>1297</v>
      </c>
      <c r="AF1002" s="129"/>
      <c r="AG1002" s="129"/>
      <c r="AH1002" s="130"/>
      <c r="AI1002" s="131">
        <f t="shared" si="137"/>
        <v>35</v>
      </c>
      <c r="AJ1002" s="132" t="str">
        <f t="shared" si="138"/>
        <v>XH</v>
      </c>
      <c r="AK1002" s="133"/>
      <c r="AL1002" s="134" t="str">
        <f t="shared" si="132"/>
        <v>XH</v>
      </c>
      <c r="AM1002" s="119">
        <v>614</v>
      </c>
      <c r="AN1002" s="135">
        <f t="shared" si="133"/>
        <v>2</v>
      </c>
      <c r="AO1002" s="135" t="str">
        <f t="shared" si="134"/>
        <v>127</v>
      </c>
      <c r="AP1002" s="135" t="str">
        <f t="shared" si="135"/>
        <v>12</v>
      </c>
      <c r="AQ1002" s="135" t="str">
        <f t="shared" si="136"/>
        <v>2</v>
      </c>
      <c r="AR1002" s="136"/>
      <c r="AS1002" s="145">
        <v>2</v>
      </c>
      <c r="AT1002" s="161"/>
      <c r="AU1002" s="137"/>
      <c r="AV1002" s="6"/>
      <c r="AW1002" s="6"/>
      <c r="AX1002" s="6"/>
      <c r="AY1002" s="6"/>
      <c r="AZ1002" s="6"/>
      <c r="BA1002" s="6"/>
      <c r="BB1002" s="6"/>
      <c r="BC1002" s="6"/>
      <c r="BD1002" s="6"/>
      <c r="BE1002" s="6"/>
      <c r="BF1002" s="6"/>
      <c r="BG1002" s="6"/>
      <c r="BH1002" s="6"/>
      <c r="BI1002" s="6"/>
      <c r="BJ1002" s="6"/>
      <c r="BK1002" s="6"/>
      <c r="BL1002" s="6"/>
      <c r="BM1002" s="6"/>
      <c r="BN1002" s="6"/>
      <c r="BO1002" s="6"/>
      <c r="BP1002" s="6"/>
      <c r="BQ1002" s="6"/>
      <c r="BR1002" s="6"/>
      <c r="BS1002" s="6"/>
      <c r="BT1002" s="6"/>
      <c r="BU1002" s="6"/>
      <c r="BV1002" s="6"/>
      <c r="BW1002" s="6"/>
      <c r="BX1002" s="6"/>
    </row>
    <row r="1003" spans="1:76" ht="24.95" customHeight="1" x14ac:dyDescent="0.25">
      <c r="A1003" s="43">
        <v>21</v>
      </c>
      <c r="B1003" s="44">
        <v>12</v>
      </c>
      <c r="C1003" s="14" t="s">
        <v>1300</v>
      </c>
      <c r="D1003" s="119">
        <f>IF(AND(AS1003=AS1002,AL1003=AL1002),IF(AL1003="TN",IF(AS1002=3,IF(D1002&lt;'Phan phong'!$I$9,D1002+1,1),IF(D1002&lt;'Phan phong'!$I$10,D1002+1,1)),IF(AS1002=3,IF(D1002&lt;'Phan phong'!$P$9,D1002+1,1),IF(D1002&lt;'Phan phong'!$P$10,D1002+1,1))),1)</f>
        <v>15</v>
      </c>
      <c r="E1003" s="120">
        <v>291001</v>
      </c>
      <c r="F1003" s="121" t="s">
        <v>422</v>
      </c>
      <c r="G1003" s="150" t="s">
        <v>396</v>
      </c>
      <c r="H1003" s="163" t="s">
        <v>177</v>
      </c>
      <c r="I1003" s="142"/>
      <c r="J1003" s="142"/>
      <c r="K1003" s="124"/>
      <c r="L1003" s="124"/>
      <c r="M1003" s="124"/>
      <c r="N1003" s="124"/>
      <c r="O1003" s="124"/>
      <c r="P1003" s="124"/>
      <c r="Q1003" s="142"/>
      <c r="R1003" s="126"/>
      <c r="S1003" s="142"/>
      <c r="T1003" s="142"/>
      <c r="U1003" s="124"/>
      <c r="V1003" s="124"/>
      <c r="W1003" s="124"/>
      <c r="X1003" s="124"/>
      <c r="Y1003" s="124"/>
      <c r="Z1003" s="124"/>
      <c r="AA1003" s="142"/>
      <c r="AB1003" s="126"/>
      <c r="AC1003" s="127">
        <f t="shared" si="139"/>
        <v>0</v>
      </c>
      <c r="AD1003" s="143" t="s">
        <v>1290</v>
      </c>
      <c r="AE1003" s="143" t="s">
        <v>1295</v>
      </c>
      <c r="AF1003" s="129"/>
      <c r="AG1003" s="129"/>
      <c r="AH1003" s="171"/>
      <c r="AI1003" s="131">
        <f t="shared" si="137"/>
        <v>35</v>
      </c>
      <c r="AJ1003" s="132" t="str">
        <f t="shared" si="138"/>
        <v>XH</v>
      </c>
      <c r="AK1003" s="133"/>
      <c r="AL1003" s="134" t="str">
        <f t="shared" si="132"/>
        <v>XH</v>
      </c>
      <c r="AM1003" s="119">
        <v>547</v>
      </c>
      <c r="AN1003" s="135">
        <f t="shared" si="133"/>
        <v>2</v>
      </c>
      <c r="AO1003" s="135" t="str">
        <f t="shared" si="134"/>
        <v>125</v>
      </c>
      <c r="AP1003" s="135" t="str">
        <f t="shared" si="135"/>
        <v>12</v>
      </c>
      <c r="AQ1003" s="135" t="str">
        <f t="shared" si="136"/>
        <v>2</v>
      </c>
      <c r="AR1003" s="136"/>
      <c r="AS1003" s="145">
        <v>2</v>
      </c>
      <c r="AT1003" s="145"/>
      <c r="AU1003" s="137"/>
      <c r="AV1003" s="6"/>
      <c r="AW1003" s="6"/>
      <c r="AX1003" s="6"/>
      <c r="AY1003" s="6"/>
      <c r="AZ1003" s="6"/>
      <c r="BA1003" s="6"/>
      <c r="BB1003" s="6"/>
      <c r="BC1003" s="6"/>
      <c r="BD1003" s="6"/>
      <c r="BE1003" s="6"/>
      <c r="BF1003" s="6"/>
      <c r="BG1003" s="6"/>
      <c r="BH1003" s="6"/>
      <c r="BI1003" s="6"/>
      <c r="BJ1003" s="6"/>
      <c r="BK1003" s="6"/>
      <c r="BL1003" s="6"/>
      <c r="BM1003" s="6"/>
      <c r="BN1003" s="6"/>
      <c r="BO1003" s="6"/>
      <c r="BP1003" s="6"/>
      <c r="BQ1003" s="6"/>
      <c r="BR1003" s="6"/>
      <c r="BS1003" s="6"/>
      <c r="BT1003" s="6"/>
      <c r="BU1003" s="6"/>
      <c r="BV1003" s="6"/>
      <c r="BW1003" s="6"/>
      <c r="BX1003" s="6"/>
    </row>
    <row r="1004" spans="1:76" ht="24.95" customHeight="1" x14ac:dyDescent="0.25">
      <c r="A1004" s="43">
        <v>14</v>
      </c>
      <c r="B1004" s="44">
        <v>21</v>
      </c>
      <c r="C1004" s="14" t="s">
        <v>1300</v>
      </c>
      <c r="D1004" s="119">
        <f>IF(AND(AS1004=AS1003,AL1004=AL1003),IF(AL1004="TN",IF(AS1003=3,IF(D1003&lt;'Phan phong'!$I$9,D1003+1,1),IF(D1003&lt;'Phan phong'!$I$10,D1003+1,1)),IF(AS1003=3,IF(D1003&lt;'Phan phong'!$P$9,D1003+1,1),IF(D1003&lt;'Phan phong'!$P$10,D1003+1,1))),1)</f>
        <v>16</v>
      </c>
      <c r="E1004" s="138">
        <v>291002</v>
      </c>
      <c r="F1004" s="121" t="s">
        <v>1424</v>
      </c>
      <c r="G1004" s="150" t="s">
        <v>396</v>
      </c>
      <c r="H1004" s="163" t="s">
        <v>85</v>
      </c>
      <c r="I1004" s="142"/>
      <c r="J1004" s="142"/>
      <c r="K1004" s="124"/>
      <c r="L1004" s="124"/>
      <c r="M1004" s="124"/>
      <c r="N1004" s="124"/>
      <c r="O1004" s="124"/>
      <c r="P1004" s="124"/>
      <c r="Q1004" s="142"/>
      <c r="R1004" s="126"/>
      <c r="S1004" s="142"/>
      <c r="T1004" s="142"/>
      <c r="U1004" s="124"/>
      <c r="V1004" s="124"/>
      <c r="W1004" s="124"/>
      <c r="X1004" s="124"/>
      <c r="Y1004" s="124"/>
      <c r="Z1004" s="124"/>
      <c r="AA1004" s="142"/>
      <c r="AB1004" s="126"/>
      <c r="AC1004" s="127">
        <f t="shared" si="139"/>
        <v>0</v>
      </c>
      <c r="AD1004" s="143" t="s">
        <v>1292</v>
      </c>
      <c r="AE1004" s="143" t="s">
        <v>1294</v>
      </c>
      <c r="AF1004" s="129"/>
      <c r="AG1004" s="129"/>
      <c r="AH1004" s="171"/>
      <c r="AI1004" s="131">
        <f t="shared" si="137"/>
        <v>35</v>
      </c>
      <c r="AJ1004" s="132" t="str">
        <f t="shared" si="138"/>
        <v>XH</v>
      </c>
      <c r="AK1004" s="133"/>
      <c r="AL1004" s="134" t="str">
        <f t="shared" si="132"/>
        <v>XH</v>
      </c>
      <c r="AM1004" s="119">
        <v>579</v>
      </c>
      <c r="AN1004" s="135">
        <f t="shared" si="133"/>
        <v>2</v>
      </c>
      <c r="AO1004" s="135" t="str">
        <f t="shared" si="134"/>
        <v>126</v>
      </c>
      <c r="AP1004" s="135" t="str">
        <f t="shared" si="135"/>
        <v>12</v>
      </c>
      <c r="AQ1004" s="135" t="str">
        <f t="shared" si="136"/>
        <v>2</v>
      </c>
      <c r="AR1004" s="136"/>
      <c r="AS1004" s="145">
        <v>2</v>
      </c>
      <c r="AT1004" s="145"/>
      <c r="AU1004" s="137"/>
      <c r="AV1004" s="6"/>
      <c r="AW1004" s="6"/>
      <c r="AX1004" s="6"/>
      <c r="AY1004" s="6"/>
      <c r="AZ1004" s="6"/>
      <c r="BA1004" s="6"/>
      <c r="BB1004" s="6"/>
      <c r="BC1004" s="6"/>
      <c r="BD1004" s="6"/>
      <c r="BE1004" s="6"/>
      <c r="BF1004" s="6"/>
      <c r="BG1004" s="6"/>
      <c r="BH1004" s="6"/>
      <c r="BI1004" s="6"/>
      <c r="BJ1004" s="6"/>
      <c r="BK1004" s="6"/>
      <c r="BL1004" s="6"/>
      <c r="BM1004" s="6"/>
      <c r="BN1004" s="6"/>
      <c r="BO1004" s="6"/>
      <c r="BP1004" s="6"/>
      <c r="BQ1004" s="6"/>
      <c r="BR1004" s="6"/>
      <c r="BS1004" s="6"/>
      <c r="BT1004" s="6"/>
      <c r="BU1004" s="6"/>
      <c r="BV1004" s="6"/>
      <c r="BW1004" s="6"/>
      <c r="BX1004" s="6"/>
    </row>
    <row r="1005" spans="1:76" ht="24.95" customHeight="1" x14ac:dyDescent="0.25">
      <c r="A1005" s="43">
        <v>23</v>
      </c>
      <c r="B1005" s="44">
        <v>12</v>
      </c>
      <c r="C1005" s="14" t="s">
        <v>1300</v>
      </c>
      <c r="D1005" s="119">
        <f>IF(AND(AS1005=AS1004,AL1005=AL1004),IF(AL1005="TN",IF(AS1004=3,IF(D1004&lt;'Phan phong'!$I$9,D1004+1,1),IF(D1004&lt;'Phan phong'!$I$10,D1004+1,1)),IF(AS1004=3,IF(D1004&lt;'Phan phong'!$P$9,D1004+1,1),IF(D1004&lt;'Phan phong'!$P$10,D1004+1,1))),1)</f>
        <v>17</v>
      </c>
      <c r="E1005" s="120">
        <v>291003</v>
      </c>
      <c r="F1005" s="121" t="s">
        <v>1433</v>
      </c>
      <c r="G1005" s="150" t="s">
        <v>396</v>
      </c>
      <c r="H1005" s="163" t="s">
        <v>217</v>
      </c>
      <c r="I1005" s="142"/>
      <c r="J1005" s="142"/>
      <c r="K1005" s="124"/>
      <c r="L1005" s="124"/>
      <c r="M1005" s="124"/>
      <c r="N1005" s="124"/>
      <c r="O1005" s="124"/>
      <c r="P1005" s="124"/>
      <c r="Q1005" s="142"/>
      <c r="R1005" s="152"/>
      <c r="S1005" s="142"/>
      <c r="T1005" s="142"/>
      <c r="U1005" s="124"/>
      <c r="V1005" s="124"/>
      <c r="W1005" s="124"/>
      <c r="X1005" s="124"/>
      <c r="Y1005" s="124"/>
      <c r="Z1005" s="124"/>
      <c r="AA1005" s="142"/>
      <c r="AB1005" s="152"/>
      <c r="AC1005" s="127">
        <f t="shared" si="139"/>
        <v>0</v>
      </c>
      <c r="AD1005" s="143" t="s">
        <v>1286</v>
      </c>
      <c r="AE1005" s="143" t="s">
        <v>1294</v>
      </c>
      <c r="AF1005" s="129"/>
      <c r="AG1005" s="129"/>
      <c r="AH1005" s="130"/>
      <c r="AI1005" s="131">
        <f t="shared" si="137"/>
        <v>35</v>
      </c>
      <c r="AJ1005" s="132" t="str">
        <f t="shared" si="138"/>
        <v>XH</v>
      </c>
      <c r="AK1005" s="133"/>
      <c r="AL1005" s="134" t="str">
        <f t="shared" si="132"/>
        <v>XH</v>
      </c>
      <c r="AM1005" s="119">
        <v>512</v>
      </c>
      <c r="AN1005" s="135">
        <f t="shared" si="133"/>
        <v>2</v>
      </c>
      <c r="AO1005" s="135" t="str">
        <f t="shared" si="134"/>
        <v>124</v>
      </c>
      <c r="AP1005" s="135" t="str">
        <f t="shared" si="135"/>
        <v>12</v>
      </c>
      <c r="AQ1005" s="135" t="str">
        <f t="shared" si="136"/>
        <v>2</v>
      </c>
      <c r="AR1005" s="136"/>
      <c r="AS1005" s="145">
        <v>2</v>
      </c>
      <c r="AT1005" s="161"/>
      <c r="AU1005" s="137"/>
      <c r="AV1005" s="6"/>
      <c r="AW1005" s="6"/>
      <c r="AX1005" s="6"/>
      <c r="AY1005" s="6"/>
      <c r="AZ1005" s="6"/>
      <c r="BA1005" s="6"/>
      <c r="BB1005" s="6"/>
      <c r="BC1005" s="6"/>
      <c r="BD1005" s="6"/>
      <c r="BE1005" s="6"/>
      <c r="BF1005" s="6"/>
      <c r="BG1005" s="6"/>
      <c r="BH1005" s="6"/>
      <c r="BI1005" s="6"/>
      <c r="BJ1005" s="6"/>
      <c r="BK1005" s="6"/>
      <c r="BL1005" s="6"/>
      <c r="BM1005" s="6"/>
      <c r="BN1005" s="6"/>
      <c r="BO1005" s="6"/>
      <c r="BP1005" s="6"/>
      <c r="BQ1005" s="6"/>
      <c r="BR1005" s="6"/>
      <c r="BS1005" s="6"/>
      <c r="BT1005" s="6"/>
      <c r="BU1005" s="6"/>
      <c r="BV1005" s="6"/>
      <c r="BW1005" s="6"/>
      <c r="BX1005" s="6"/>
    </row>
    <row r="1006" spans="1:76" ht="24.95" customHeight="1" x14ac:dyDescent="0.25">
      <c r="A1006" s="43">
        <v>13</v>
      </c>
      <c r="B1006" s="44">
        <v>26</v>
      </c>
      <c r="C1006" s="14" t="s">
        <v>1300</v>
      </c>
      <c r="D1006" s="119">
        <f>IF(AND(AS1006=AS1005,AL1006=AL1005),IF(AL1006="TN",IF(AS1005=3,IF(D1005&lt;'Phan phong'!$I$9,D1005+1,1),IF(D1005&lt;'Phan phong'!$I$10,D1005+1,1)),IF(AS1005=3,IF(D1005&lt;'Phan phong'!$P$9,D1005+1,1),IF(D1005&lt;'Phan phong'!$P$10,D1005+1,1))),1)</f>
        <v>18</v>
      </c>
      <c r="E1006" s="138">
        <v>291004</v>
      </c>
      <c r="F1006" s="121" t="s">
        <v>1375</v>
      </c>
      <c r="G1006" s="150" t="s">
        <v>368</v>
      </c>
      <c r="H1006" s="163" t="s">
        <v>221</v>
      </c>
      <c r="I1006" s="142"/>
      <c r="J1006" s="142"/>
      <c r="K1006" s="124"/>
      <c r="L1006" s="124"/>
      <c r="M1006" s="124"/>
      <c r="N1006" s="124"/>
      <c r="O1006" s="124"/>
      <c r="P1006" s="124"/>
      <c r="Q1006" s="142"/>
      <c r="R1006" s="172"/>
      <c r="S1006" s="142"/>
      <c r="T1006" s="142"/>
      <c r="U1006" s="124"/>
      <c r="V1006" s="124"/>
      <c r="W1006" s="124"/>
      <c r="X1006" s="124"/>
      <c r="Y1006" s="124"/>
      <c r="Z1006" s="124"/>
      <c r="AA1006" s="142"/>
      <c r="AB1006" s="172"/>
      <c r="AC1006" s="127">
        <f t="shared" si="139"/>
        <v>0</v>
      </c>
      <c r="AD1006" s="143" t="s">
        <v>1288</v>
      </c>
      <c r="AE1006" s="143" t="s">
        <v>1295</v>
      </c>
      <c r="AF1006" s="129"/>
      <c r="AG1006" s="129"/>
      <c r="AH1006" s="171"/>
      <c r="AI1006" s="131">
        <f t="shared" si="137"/>
        <v>35</v>
      </c>
      <c r="AJ1006" s="132" t="str">
        <f t="shared" si="138"/>
        <v>XH</v>
      </c>
      <c r="AK1006" s="154"/>
      <c r="AL1006" s="134" t="str">
        <f t="shared" si="132"/>
        <v>XH</v>
      </c>
      <c r="AM1006" s="119">
        <v>615</v>
      </c>
      <c r="AN1006" s="135">
        <f t="shared" si="133"/>
        <v>2</v>
      </c>
      <c r="AO1006" s="135" t="str">
        <f t="shared" si="134"/>
        <v>127</v>
      </c>
      <c r="AP1006" s="135" t="str">
        <f t="shared" si="135"/>
        <v>12</v>
      </c>
      <c r="AQ1006" s="135" t="str">
        <f t="shared" si="136"/>
        <v>2</v>
      </c>
      <c r="AR1006" s="155"/>
      <c r="AS1006" s="145">
        <v>2</v>
      </c>
      <c r="AT1006" s="156"/>
      <c r="AU1006" s="145"/>
      <c r="AV1006" s="4"/>
      <c r="AW1006" s="4"/>
      <c r="AX1006" s="4"/>
      <c r="AY1006" s="4"/>
      <c r="AZ1006" s="4"/>
      <c r="BA1006" s="4"/>
      <c r="BB1006" s="4"/>
      <c r="BC1006" s="4"/>
      <c r="BD1006" s="4"/>
      <c r="BE1006" s="4"/>
      <c r="BF1006" s="4"/>
      <c r="BG1006" s="4"/>
      <c r="BH1006" s="4"/>
      <c r="BI1006" s="4"/>
      <c r="BJ1006" s="4"/>
      <c r="BK1006" s="4"/>
      <c r="BL1006" s="4"/>
      <c r="BM1006" s="4"/>
      <c r="BN1006" s="4"/>
      <c r="BO1006" s="4"/>
      <c r="BP1006" s="4"/>
      <c r="BQ1006" s="4"/>
      <c r="BR1006" s="4"/>
      <c r="BS1006" s="4"/>
      <c r="BT1006" s="4"/>
      <c r="BU1006" s="4"/>
      <c r="BV1006" s="4"/>
      <c r="BW1006" s="4"/>
      <c r="BX1006" s="4"/>
    </row>
    <row r="1007" spans="1:76" ht="24.95" customHeight="1" x14ac:dyDescent="0.25">
      <c r="A1007" s="43">
        <v>15</v>
      </c>
      <c r="B1007" s="44">
        <v>24</v>
      </c>
      <c r="C1007" s="14" t="s">
        <v>1300</v>
      </c>
      <c r="D1007" s="119">
        <f>IF(AND(AS1007=AS1006,AL1007=AL1006),IF(AL1007="TN",IF(AS1006=3,IF(D1006&lt;'Phan phong'!$I$9,D1006+1,1),IF(D1006&lt;'Phan phong'!$I$10,D1006+1,1)),IF(AS1006=3,IF(D1006&lt;'Phan phong'!$P$9,D1006+1,1),IF(D1006&lt;'Phan phong'!$P$10,D1006+1,1))),1)</f>
        <v>19</v>
      </c>
      <c r="E1007" s="120">
        <v>291005</v>
      </c>
      <c r="F1007" s="121" t="s">
        <v>384</v>
      </c>
      <c r="G1007" s="150" t="s">
        <v>368</v>
      </c>
      <c r="H1007" s="163" t="s">
        <v>97</v>
      </c>
      <c r="I1007" s="142"/>
      <c r="J1007" s="142"/>
      <c r="K1007" s="124"/>
      <c r="L1007" s="124"/>
      <c r="M1007" s="124"/>
      <c r="N1007" s="124"/>
      <c r="O1007" s="124"/>
      <c r="P1007" s="124"/>
      <c r="Q1007" s="142"/>
      <c r="R1007" s="172"/>
      <c r="S1007" s="142"/>
      <c r="T1007" s="142"/>
      <c r="U1007" s="124"/>
      <c r="V1007" s="124"/>
      <c r="W1007" s="124"/>
      <c r="X1007" s="124"/>
      <c r="Y1007" s="124"/>
      <c r="Z1007" s="124"/>
      <c r="AA1007" s="142"/>
      <c r="AB1007" s="172"/>
      <c r="AC1007" s="127">
        <f t="shared" si="139"/>
        <v>0</v>
      </c>
      <c r="AD1007" s="143" t="s">
        <v>1292</v>
      </c>
      <c r="AE1007" s="143" t="s">
        <v>1293</v>
      </c>
      <c r="AF1007" s="129"/>
      <c r="AG1007" s="129"/>
      <c r="AH1007" s="171"/>
      <c r="AI1007" s="131">
        <f t="shared" si="137"/>
        <v>35</v>
      </c>
      <c r="AJ1007" s="132" t="str">
        <f t="shared" si="138"/>
        <v>TN</v>
      </c>
      <c r="AK1007" s="178" t="s">
        <v>272</v>
      </c>
      <c r="AL1007" s="134" t="str">
        <f t="shared" si="132"/>
        <v>XH</v>
      </c>
      <c r="AM1007" s="119">
        <v>580</v>
      </c>
      <c r="AN1007" s="135">
        <f t="shared" si="133"/>
        <v>2</v>
      </c>
      <c r="AO1007" s="135" t="str">
        <f t="shared" si="134"/>
        <v>126</v>
      </c>
      <c r="AP1007" s="135" t="str">
        <f t="shared" si="135"/>
        <v>12</v>
      </c>
      <c r="AQ1007" s="135" t="str">
        <f t="shared" si="136"/>
        <v>2</v>
      </c>
      <c r="AR1007" s="155"/>
      <c r="AS1007" s="145">
        <v>2</v>
      </c>
      <c r="AT1007" s="156"/>
      <c r="AU1007" s="145"/>
      <c r="AV1007" s="4"/>
      <c r="AW1007" s="4"/>
      <c r="AX1007" s="4"/>
      <c r="AY1007" s="4"/>
      <c r="AZ1007" s="4"/>
      <c r="BA1007" s="4"/>
      <c r="BB1007" s="4"/>
      <c r="BC1007" s="4"/>
      <c r="BD1007" s="4"/>
      <c r="BE1007" s="4"/>
      <c r="BF1007" s="4"/>
      <c r="BG1007" s="4"/>
      <c r="BH1007" s="4"/>
      <c r="BI1007" s="4"/>
      <c r="BJ1007" s="4"/>
      <c r="BK1007" s="4"/>
      <c r="BL1007" s="4"/>
      <c r="BM1007" s="4"/>
      <c r="BN1007" s="4"/>
      <c r="BO1007" s="4"/>
      <c r="BP1007" s="4"/>
      <c r="BQ1007" s="4"/>
      <c r="BR1007" s="4"/>
      <c r="BS1007" s="4"/>
      <c r="BT1007" s="4"/>
      <c r="BU1007" s="4"/>
      <c r="BV1007" s="4"/>
      <c r="BW1007" s="4"/>
      <c r="BX1007" s="4"/>
    </row>
    <row r="1008" spans="1:76" ht="24.95" customHeight="1" x14ac:dyDescent="0.2">
      <c r="A1008" s="43">
        <v>22</v>
      </c>
      <c r="B1008" s="44">
        <v>23</v>
      </c>
      <c r="C1008" s="14" t="s">
        <v>1300</v>
      </c>
      <c r="D1008" s="119">
        <f>IF(AND(AS1008=AS1007,AL1008=AL1007),IF(AL1008="TN",IF(AS1007=3,IF(D1007&lt;'Phan phong'!$I$9,D1007+1,1),IF(D1007&lt;'Phan phong'!$I$10,D1007+1,1)),IF(AS1007=3,IF(D1007&lt;'Phan phong'!$P$9,D1007+1,1),IF(D1007&lt;'Phan phong'!$P$10,D1007+1,1))),1)</f>
        <v>20</v>
      </c>
      <c r="E1008" s="138">
        <v>291006</v>
      </c>
      <c r="F1008" s="121" t="s">
        <v>330</v>
      </c>
      <c r="G1008" s="150" t="s">
        <v>375</v>
      </c>
      <c r="H1008" s="163" t="s">
        <v>222</v>
      </c>
      <c r="I1008" s="142"/>
      <c r="J1008" s="142"/>
      <c r="K1008" s="124"/>
      <c r="L1008" s="124"/>
      <c r="M1008" s="124"/>
      <c r="N1008" s="124"/>
      <c r="O1008" s="124"/>
      <c r="P1008" s="124"/>
      <c r="Q1008" s="142"/>
      <c r="R1008" s="126"/>
      <c r="S1008" s="142"/>
      <c r="T1008" s="142"/>
      <c r="U1008" s="124"/>
      <c r="V1008" s="124"/>
      <c r="W1008" s="124"/>
      <c r="X1008" s="124"/>
      <c r="Y1008" s="124"/>
      <c r="Z1008" s="124"/>
      <c r="AA1008" s="142"/>
      <c r="AB1008" s="126"/>
      <c r="AC1008" s="127">
        <f t="shared" si="139"/>
        <v>0</v>
      </c>
      <c r="AD1008" s="143" t="s">
        <v>1290</v>
      </c>
      <c r="AE1008" s="143" t="s">
        <v>37</v>
      </c>
      <c r="AF1008" s="129"/>
      <c r="AG1008" s="129"/>
      <c r="AH1008" s="171"/>
      <c r="AI1008" s="131">
        <f t="shared" si="137"/>
        <v>35</v>
      </c>
      <c r="AJ1008" s="132" t="str">
        <f t="shared" si="138"/>
        <v>XH</v>
      </c>
      <c r="AK1008" s="133"/>
      <c r="AL1008" s="134" t="str">
        <f t="shared" si="132"/>
        <v>XH</v>
      </c>
      <c r="AM1008" s="119">
        <v>548</v>
      </c>
      <c r="AN1008" s="135">
        <f t="shared" si="133"/>
        <v>2</v>
      </c>
      <c r="AO1008" s="135" t="str">
        <f t="shared" si="134"/>
        <v>125</v>
      </c>
      <c r="AP1008" s="135" t="str">
        <f t="shared" si="135"/>
        <v>12</v>
      </c>
      <c r="AQ1008" s="135" t="str">
        <f t="shared" si="136"/>
        <v>2</v>
      </c>
      <c r="AR1008" s="146"/>
      <c r="AS1008" s="145">
        <v>2</v>
      </c>
      <c r="AT1008" s="137"/>
      <c r="AU1008" s="137"/>
      <c r="AV1008" s="6"/>
      <c r="AW1008" s="6"/>
      <c r="AX1008" s="6"/>
      <c r="AY1008" s="6"/>
      <c r="AZ1008" s="6"/>
      <c r="BA1008" s="6"/>
      <c r="BB1008" s="6"/>
      <c r="BC1008" s="6"/>
      <c r="BD1008" s="6"/>
      <c r="BE1008" s="6"/>
      <c r="BF1008" s="6"/>
      <c r="BG1008" s="6"/>
      <c r="BH1008" s="6"/>
      <c r="BI1008" s="6"/>
      <c r="BJ1008" s="6"/>
      <c r="BK1008" s="6"/>
      <c r="BL1008" s="6"/>
      <c r="BM1008" s="6"/>
      <c r="BN1008" s="6"/>
      <c r="BO1008" s="6"/>
      <c r="BP1008" s="6"/>
      <c r="BQ1008" s="6"/>
      <c r="BR1008" s="6"/>
      <c r="BS1008" s="6"/>
      <c r="BT1008" s="6"/>
      <c r="BU1008" s="6"/>
      <c r="BV1008" s="6"/>
      <c r="BW1008" s="6"/>
      <c r="BX1008" s="6"/>
    </row>
    <row r="1009" spans="1:76" ht="24.95" customHeight="1" x14ac:dyDescent="0.25">
      <c r="A1009" s="43">
        <v>16</v>
      </c>
      <c r="B1009" s="44">
        <v>32</v>
      </c>
      <c r="C1009" s="14" t="s">
        <v>1300</v>
      </c>
      <c r="D1009" s="119">
        <f>IF(AND(AS1009=AS1008,AL1009=AL1008),IF(AL1009="TN",IF(AS1008=3,IF(D1008&lt;'Phan phong'!$I$9,D1008+1,1),IF(D1008&lt;'Phan phong'!$I$10,D1008+1,1)),IF(AS1008=3,IF(D1008&lt;'Phan phong'!$P$9,D1008+1,1),IF(D1008&lt;'Phan phong'!$P$10,D1008+1,1))),1)</f>
        <v>21</v>
      </c>
      <c r="E1009" s="120">
        <v>291007</v>
      </c>
      <c r="F1009" s="121" t="s">
        <v>348</v>
      </c>
      <c r="G1009" s="150" t="s">
        <v>1325</v>
      </c>
      <c r="H1009" s="163" t="s">
        <v>47</v>
      </c>
      <c r="I1009" s="142"/>
      <c r="J1009" s="142"/>
      <c r="K1009" s="124"/>
      <c r="L1009" s="124"/>
      <c r="M1009" s="124"/>
      <c r="N1009" s="124"/>
      <c r="O1009" s="124"/>
      <c r="P1009" s="124"/>
      <c r="Q1009" s="142"/>
      <c r="R1009" s="152"/>
      <c r="S1009" s="142"/>
      <c r="T1009" s="142"/>
      <c r="U1009" s="124"/>
      <c r="V1009" s="124"/>
      <c r="W1009" s="124"/>
      <c r="X1009" s="124"/>
      <c r="Y1009" s="124"/>
      <c r="Z1009" s="124"/>
      <c r="AA1009" s="142"/>
      <c r="AB1009" s="152"/>
      <c r="AC1009" s="127">
        <f t="shared" si="139"/>
        <v>0</v>
      </c>
      <c r="AD1009" s="143" t="s">
        <v>1291</v>
      </c>
      <c r="AE1009" s="143" t="s">
        <v>1295</v>
      </c>
      <c r="AF1009" s="129"/>
      <c r="AG1009" s="129"/>
      <c r="AH1009" s="130"/>
      <c r="AI1009" s="131">
        <f t="shared" si="137"/>
        <v>35</v>
      </c>
      <c r="AJ1009" s="132" t="str">
        <f t="shared" si="138"/>
        <v>XH</v>
      </c>
      <c r="AK1009" s="133"/>
      <c r="AL1009" s="134" t="str">
        <f t="shared" si="132"/>
        <v>XH</v>
      </c>
      <c r="AM1009" s="119">
        <v>653</v>
      </c>
      <c r="AN1009" s="135">
        <f t="shared" si="133"/>
        <v>2</v>
      </c>
      <c r="AO1009" s="135" t="str">
        <f t="shared" si="134"/>
        <v>128</v>
      </c>
      <c r="AP1009" s="135" t="str">
        <f t="shared" si="135"/>
        <v>12</v>
      </c>
      <c r="AQ1009" s="135" t="str">
        <f t="shared" si="136"/>
        <v>2</v>
      </c>
      <c r="AR1009" s="136"/>
      <c r="AS1009" s="145">
        <v>2</v>
      </c>
      <c r="AT1009" s="161"/>
      <c r="AU1009" s="304"/>
      <c r="AV1009" s="6"/>
      <c r="AW1009" s="6"/>
      <c r="AX1009" s="6"/>
      <c r="AY1009" s="6"/>
      <c r="AZ1009" s="6"/>
      <c r="BA1009" s="6"/>
      <c r="BB1009" s="6"/>
      <c r="BC1009" s="6"/>
      <c r="BD1009" s="6"/>
      <c r="BE1009" s="6"/>
      <c r="BF1009" s="6"/>
      <c r="BG1009" s="6"/>
      <c r="BH1009" s="6"/>
      <c r="BI1009" s="6"/>
      <c r="BJ1009" s="6"/>
      <c r="BK1009" s="6"/>
      <c r="BL1009" s="6"/>
      <c r="BM1009" s="6"/>
      <c r="BN1009" s="6"/>
      <c r="BO1009" s="6"/>
      <c r="BP1009" s="6"/>
      <c r="BQ1009" s="6"/>
      <c r="BR1009" s="6"/>
      <c r="BS1009" s="6"/>
      <c r="BT1009" s="6"/>
      <c r="BU1009" s="6"/>
      <c r="BV1009" s="6"/>
      <c r="BW1009" s="6"/>
      <c r="BX1009" s="6"/>
    </row>
    <row r="1010" spans="1:76" ht="24.95" customHeight="1" x14ac:dyDescent="0.2">
      <c r="A1010" s="43">
        <v>23</v>
      </c>
      <c r="B1010" s="44">
        <v>17</v>
      </c>
      <c r="C1010" s="14" t="s">
        <v>1300</v>
      </c>
      <c r="D1010" s="119">
        <f>IF(AND(AS1010=AS1009,AL1010=AL1009),IF(AL1010="TN",IF(AS1009=3,IF(D1009&lt;'Phan phong'!$I$9,D1009+1,1),IF(D1009&lt;'Phan phong'!$I$10,D1009+1,1)),IF(AS1009=3,IF(D1009&lt;'Phan phong'!$P$9,D1009+1,1),IF(D1009&lt;'Phan phong'!$P$10,D1009+1,1))),1)</f>
        <v>22</v>
      </c>
      <c r="E1010" s="138">
        <v>291008</v>
      </c>
      <c r="F1010" s="121" t="s">
        <v>541</v>
      </c>
      <c r="G1010" s="150" t="s">
        <v>451</v>
      </c>
      <c r="H1010" s="163" t="s">
        <v>82</v>
      </c>
      <c r="I1010" s="142"/>
      <c r="J1010" s="142"/>
      <c r="K1010" s="124"/>
      <c r="L1010" s="124"/>
      <c r="M1010" s="124"/>
      <c r="N1010" s="124"/>
      <c r="O1010" s="124"/>
      <c r="P1010" s="124"/>
      <c r="Q1010" s="142"/>
      <c r="R1010" s="126"/>
      <c r="S1010" s="142"/>
      <c r="T1010" s="142"/>
      <c r="U1010" s="124"/>
      <c r="V1010" s="124"/>
      <c r="W1010" s="124"/>
      <c r="X1010" s="124"/>
      <c r="Y1010" s="124"/>
      <c r="Z1010" s="124"/>
      <c r="AA1010" s="142"/>
      <c r="AB1010" s="126"/>
      <c r="AC1010" s="127">
        <f t="shared" si="139"/>
        <v>0</v>
      </c>
      <c r="AD1010" s="143" t="s">
        <v>1290</v>
      </c>
      <c r="AE1010" s="143" t="s">
        <v>1294</v>
      </c>
      <c r="AF1010" s="129"/>
      <c r="AG1010" s="129"/>
      <c r="AH1010" s="171"/>
      <c r="AI1010" s="131">
        <f t="shared" si="137"/>
        <v>35</v>
      </c>
      <c r="AJ1010" s="132" t="str">
        <f t="shared" si="138"/>
        <v>XH</v>
      </c>
      <c r="AK1010" s="133"/>
      <c r="AL1010" s="134" t="str">
        <f t="shared" si="132"/>
        <v>XH</v>
      </c>
      <c r="AM1010" s="119">
        <v>549</v>
      </c>
      <c r="AN1010" s="135">
        <f t="shared" si="133"/>
        <v>2</v>
      </c>
      <c r="AO1010" s="135" t="str">
        <f t="shared" si="134"/>
        <v>125</v>
      </c>
      <c r="AP1010" s="135" t="str">
        <f t="shared" si="135"/>
        <v>12</v>
      </c>
      <c r="AQ1010" s="135" t="str">
        <f t="shared" si="136"/>
        <v>2</v>
      </c>
      <c r="AR1010" s="146"/>
      <c r="AS1010" s="145">
        <v>2</v>
      </c>
      <c r="AT1010" s="137"/>
      <c r="AU1010" s="137"/>
      <c r="AV1010" s="6"/>
      <c r="AW1010" s="6"/>
      <c r="AX1010" s="6"/>
      <c r="AY1010" s="6"/>
      <c r="AZ1010" s="6"/>
      <c r="BA1010" s="6"/>
      <c r="BB1010" s="6"/>
      <c r="BC1010" s="6"/>
      <c r="BD1010" s="6"/>
      <c r="BE1010" s="6"/>
      <c r="BF1010" s="6"/>
      <c r="BG1010" s="6"/>
      <c r="BH1010" s="6"/>
      <c r="BI1010" s="6"/>
      <c r="BJ1010" s="6"/>
      <c r="BK1010" s="6"/>
      <c r="BL1010" s="6"/>
      <c r="BM1010" s="6"/>
      <c r="BN1010" s="6"/>
      <c r="BO1010" s="6"/>
      <c r="BP1010" s="6"/>
      <c r="BQ1010" s="6"/>
      <c r="BR1010" s="6"/>
      <c r="BS1010" s="6"/>
      <c r="BT1010" s="6"/>
      <c r="BU1010" s="6"/>
      <c r="BV1010" s="6"/>
      <c r="BW1010" s="6"/>
      <c r="BX1010" s="6"/>
    </row>
    <row r="1011" spans="1:76" ht="24.95" customHeight="1" x14ac:dyDescent="0.25">
      <c r="A1011" s="43">
        <v>24</v>
      </c>
      <c r="B1011" s="44">
        <v>13</v>
      </c>
      <c r="C1011" s="14" t="s">
        <v>1300</v>
      </c>
      <c r="D1011" s="119">
        <f>IF(AND(AS1011=AS1010,AL1011=AL1010),IF(AL1011="TN",IF(AS1010=3,IF(D1010&lt;'Phan phong'!$I$9,D1010+1,1),IF(D1010&lt;'Phan phong'!$I$10,D1010+1,1)),IF(AS1010=3,IF(D1010&lt;'Phan phong'!$P$9,D1010+1,1),IF(D1010&lt;'Phan phong'!$P$10,D1010+1,1))),1)</f>
        <v>23</v>
      </c>
      <c r="E1011" s="120">
        <v>291009</v>
      </c>
      <c r="F1011" s="121" t="s">
        <v>436</v>
      </c>
      <c r="G1011" s="150" t="s">
        <v>359</v>
      </c>
      <c r="H1011" s="163" t="s">
        <v>41</v>
      </c>
      <c r="I1011" s="142"/>
      <c r="J1011" s="142"/>
      <c r="K1011" s="124"/>
      <c r="L1011" s="124"/>
      <c r="M1011" s="124"/>
      <c r="N1011" s="124"/>
      <c r="O1011" s="124"/>
      <c r="P1011" s="124"/>
      <c r="Q1011" s="142"/>
      <c r="R1011" s="152"/>
      <c r="S1011" s="142"/>
      <c r="T1011" s="142"/>
      <c r="U1011" s="124"/>
      <c r="V1011" s="124"/>
      <c r="W1011" s="124"/>
      <c r="X1011" s="124"/>
      <c r="Y1011" s="124"/>
      <c r="Z1011" s="124"/>
      <c r="AA1011" s="142"/>
      <c r="AB1011" s="152"/>
      <c r="AC1011" s="127">
        <f t="shared" si="139"/>
        <v>0</v>
      </c>
      <c r="AD1011" s="143" t="s">
        <v>1286</v>
      </c>
      <c r="AE1011" s="143" t="s">
        <v>1294</v>
      </c>
      <c r="AF1011" s="129"/>
      <c r="AG1011" s="129"/>
      <c r="AH1011" s="130"/>
      <c r="AI1011" s="131">
        <f t="shared" si="137"/>
        <v>35</v>
      </c>
      <c r="AJ1011" s="132" t="str">
        <f t="shared" si="138"/>
        <v>XH</v>
      </c>
      <c r="AK1011" s="133"/>
      <c r="AL1011" s="134" t="str">
        <f t="shared" si="132"/>
        <v>XH</v>
      </c>
      <c r="AM1011" s="119">
        <v>513</v>
      </c>
      <c r="AN1011" s="135">
        <f t="shared" si="133"/>
        <v>2</v>
      </c>
      <c r="AO1011" s="135" t="str">
        <f t="shared" si="134"/>
        <v>124</v>
      </c>
      <c r="AP1011" s="135" t="str">
        <f t="shared" si="135"/>
        <v>12</v>
      </c>
      <c r="AQ1011" s="135" t="str">
        <f t="shared" si="136"/>
        <v>2</v>
      </c>
      <c r="AR1011" s="136"/>
      <c r="AS1011" s="145">
        <v>2</v>
      </c>
      <c r="AT1011" s="161"/>
      <c r="AU1011" s="137"/>
      <c r="AV1011" s="6"/>
      <c r="AW1011" s="6"/>
      <c r="AX1011" s="6"/>
      <c r="AY1011" s="6"/>
      <c r="AZ1011" s="6"/>
      <c r="BA1011" s="6"/>
      <c r="BB1011" s="6"/>
      <c r="BC1011" s="6"/>
      <c r="BD1011" s="6"/>
      <c r="BE1011" s="6"/>
      <c r="BF1011" s="6"/>
      <c r="BG1011" s="6"/>
      <c r="BH1011" s="6"/>
      <c r="BI1011" s="6"/>
      <c r="BJ1011" s="6"/>
      <c r="BK1011" s="6"/>
      <c r="BL1011" s="6"/>
      <c r="BM1011" s="6"/>
      <c r="BN1011" s="6"/>
      <c r="BO1011" s="6"/>
      <c r="BP1011" s="6"/>
      <c r="BQ1011" s="6"/>
      <c r="BR1011" s="6"/>
      <c r="BS1011" s="6"/>
      <c r="BT1011" s="6"/>
      <c r="BU1011" s="6"/>
      <c r="BV1011" s="6"/>
      <c r="BW1011" s="6"/>
      <c r="BX1011" s="6"/>
    </row>
    <row r="1012" spans="1:76" ht="24.95" customHeight="1" x14ac:dyDescent="0.2">
      <c r="A1012" s="43">
        <v>24</v>
      </c>
      <c r="B1012" s="44">
        <v>18</v>
      </c>
      <c r="C1012" s="14" t="s">
        <v>1300</v>
      </c>
      <c r="D1012" s="119">
        <f>IF(AND(AS1012=AS1011,AL1012=AL1011),IF(AL1012="TN",IF(AS1011=3,IF(D1011&lt;'Phan phong'!$I$9,D1011+1,1),IF(D1011&lt;'Phan phong'!$I$10,D1011+1,1)),IF(AS1011=3,IF(D1011&lt;'Phan phong'!$P$9,D1011+1,1),IF(D1011&lt;'Phan phong'!$P$10,D1011+1,1))),1)</f>
        <v>24</v>
      </c>
      <c r="E1012" s="138">
        <v>291010</v>
      </c>
      <c r="F1012" s="121" t="s">
        <v>1422</v>
      </c>
      <c r="G1012" s="150" t="s">
        <v>359</v>
      </c>
      <c r="H1012" s="163" t="s">
        <v>223</v>
      </c>
      <c r="I1012" s="142"/>
      <c r="J1012" s="142"/>
      <c r="K1012" s="124"/>
      <c r="L1012" s="124"/>
      <c r="M1012" s="124"/>
      <c r="N1012" s="124"/>
      <c r="O1012" s="124"/>
      <c r="P1012" s="124"/>
      <c r="Q1012" s="142"/>
      <c r="R1012" s="126"/>
      <c r="S1012" s="142"/>
      <c r="T1012" s="142"/>
      <c r="U1012" s="124"/>
      <c r="V1012" s="124"/>
      <c r="W1012" s="124"/>
      <c r="X1012" s="124"/>
      <c r="Y1012" s="124"/>
      <c r="Z1012" s="124"/>
      <c r="AA1012" s="142"/>
      <c r="AB1012" s="126"/>
      <c r="AC1012" s="127">
        <f t="shared" si="139"/>
        <v>0</v>
      </c>
      <c r="AD1012" s="143" t="s">
        <v>1290</v>
      </c>
      <c r="AE1012" s="143" t="s">
        <v>1294</v>
      </c>
      <c r="AF1012" s="129"/>
      <c r="AG1012" s="129"/>
      <c r="AH1012" s="171"/>
      <c r="AI1012" s="131">
        <f t="shared" si="137"/>
        <v>35</v>
      </c>
      <c r="AJ1012" s="132" t="str">
        <f t="shared" si="138"/>
        <v>XH</v>
      </c>
      <c r="AK1012" s="133"/>
      <c r="AL1012" s="134" t="str">
        <f t="shared" si="132"/>
        <v>XH</v>
      </c>
      <c r="AM1012" s="119">
        <v>550</v>
      </c>
      <c r="AN1012" s="135">
        <f t="shared" si="133"/>
        <v>2</v>
      </c>
      <c r="AO1012" s="135" t="str">
        <f t="shared" si="134"/>
        <v>125</v>
      </c>
      <c r="AP1012" s="135" t="str">
        <f t="shared" si="135"/>
        <v>12</v>
      </c>
      <c r="AQ1012" s="135" t="str">
        <f t="shared" si="136"/>
        <v>2</v>
      </c>
      <c r="AR1012" s="146"/>
      <c r="AS1012" s="145">
        <v>2</v>
      </c>
      <c r="AT1012" s="145"/>
      <c r="AU1012" s="137"/>
      <c r="AV1012" s="6"/>
      <c r="AW1012" s="6"/>
      <c r="AX1012" s="6"/>
      <c r="AY1012" s="6"/>
      <c r="AZ1012" s="6"/>
      <c r="BA1012" s="6"/>
      <c r="BB1012" s="6"/>
      <c r="BC1012" s="6"/>
      <c r="BD1012" s="6"/>
      <c r="BE1012" s="6"/>
      <c r="BF1012" s="6"/>
      <c r="BG1012" s="6"/>
      <c r="BH1012" s="6"/>
      <c r="BI1012" s="6"/>
      <c r="BJ1012" s="6"/>
      <c r="BK1012" s="6"/>
      <c r="BL1012" s="6"/>
      <c r="BM1012" s="6"/>
      <c r="BN1012" s="6"/>
      <c r="BO1012" s="6"/>
      <c r="BP1012" s="6"/>
      <c r="BQ1012" s="6"/>
      <c r="BR1012" s="6"/>
      <c r="BS1012" s="6"/>
      <c r="BT1012" s="6"/>
      <c r="BU1012" s="6"/>
      <c r="BV1012" s="6"/>
      <c r="BW1012" s="6"/>
      <c r="BX1012" s="6"/>
    </row>
    <row r="1013" spans="1:76" ht="24.95" customHeight="1" x14ac:dyDescent="0.25">
      <c r="A1013" s="43">
        <v>14</v>
      </c>
      <c r="B1013" s="44">
        <v>26</v>
      </c>
      <c r="C1013" s="14" t="s">
        <v>1300</v>
      </c>
      <c r="D1013" s="119">
        <f>IF(AND(AS1013=AS1012,AL1013=AL1012),IF(AL1013="TN",IF(AS1012=3,IF(D1012&lt;'Phan phong'!$I$9,D1012+1,1),IF(D1012&lt;'Phan phong'!$I$10,D1012+1,1)),IF(AS1012=3,IF(D1012&lt;'Phan phong'!$P$9,D1012+1,1),IF(D1012&lt;'Phan phong'!$P$10,D1012+1,1))),1)</f>
        <v>25</v>
      </c>
      <c r="E1013" s="120">
        <v>291011</v>
      </c>
      <c r="F1013" s="121" t="s">
        <v>346</v>
      </c>
      <c r="G1013" s="150" t="s">
        <v>359</v>
      </c>
      <c r="H1013" s="163" t="s">
        <v>224</v>
      </c>
      <c r="I1013" s="142"/>
      <c r="J1013" s="142"/>
      <c r="K1013" s="124"/>
      <c r="L1013" s="124"/>
      <c r="M1013" s="124"/>
      <c r="N1013" s="124"/>
      <c r="O1013" s="124"/>
      <c r="P1013" s="124"/>
      <c r="Q1013" s="142"/>
      <c r="R1013" s="227"/>
      <c r="S1013" s="142"/>
      <c r="T1013" s="142"/>
      <c r="U1013" s="124"/>
      <c r="V1013" s="124"/>
      <c r="W1013" s="124"/>
      <c r="X1013" s="124"/>
      <c r="Y1013" s="124"/>
      <c r="Z1013" s="124"/>
      <c r="AA1013" s="142"/>
      <c r="AB1013" s="227"/>
      <c r="AC1013" s="127">
        <f t="shared" si="139"/>
        <v>0</v>
      </c>
      <c r="AD1013" s="143" t="s">
        <v>1288</v>
      </c>
      <c r="AE1013" s="143" t="s">
        <v>1294</v>
      </c>
      <c r="AF1013" s="129"/>
      <c r="AG1013" s="129"/>
      <c r="AH1013" s="130"/>
      <c r="AI1013" s="131">
        <f t="shared" si="137"/>
        <v>35</v>
      </c>
      <c r="AJ1013" s="132" t="str">
        <f t="shared" si="138"/>
        <v>XH</v>
      </c>
      <c r="AK1013" s="133"/>
      <c r="AL1013" s="134" t="str">
        <f t="shared" si="132"/>
        <v>XH</v>
      </c>
      <c r="AM1013" s="119">
        <v>616</v>
      </c>
      <c r="AN1013" s="135">
        <f t="shared" si="133"/>
        <v>2</v>
      </c>
      <c r="AO1013" s="135" t="str">
        <f t="shared" si="134"/>
        <v>127</v>
      </c>
      <c r="AP1013" s="135" t="str">
        <f t="shared" si="135"/>
        <v>12</v>
      </c>
      <c r="AQ1013" s="135" t="str">
        <f t="shared" si="136"/>
        <v>2</v>
      </c>
      <c r="AR1013" s="136"/>
      <c r="AS1013" s="145">
        <v>2</v>
      </c>
      <c r="AT1013" s="161"/>
      <c r="AU1013" s="137"/>
      <c r="AV1013" s="6"/>
      <c r="AW1013" s="6"/>
      <c r="AX1013" s="6"/>
      <c r="AY1013" s="6"/>
      <c r="AZ1013" s="6"/>
      <c r="BA1013" s="6"/>
      <c r="BB1013" s="6"/>
      <c r="BC1013" s="6"/>
      <c r="BD1013" s="6"/>
      <c r="BE1013" s="6"/>
      <c r="BF1013" s="6"/>
      <c r="BG1013" s="6"/>
      <c r="BH1013" s="6"/>
      <c r="BI1013" s="6"/>
      <c r="BJ1013" s="6"/>
      <c r="BK1013" s="6"/>
      <c r="BL1013" s="6"/>
      <c r="BM1013" s="6"/>
      <c r="BN1013" s="6"/>
      <c r="BO1013" s="6"/>
      <c r="BP1013" s="6"/>
      <c r="BQ1013" s="6"/>
      <c r="BR1013" s="6"/>
      <c r="BS1013" s="6"/>
      <c r="BT1013" s="6"/>
      <c r="BU1013" s="6"/>
      <c r="BV1013" s="6"/>
      <c r="BW1013" s="6"/>
      <c r="BX1013" s="6"/>
    </row>
    <row r="1014" spans="1:76" ht="24.95" customHeight="1" x14ac:dyDescent="0.25">
      <c r="A1014" s="43">
        <v>17</v>
      </c>
      <c r="B1014" s="44">
        <v>36</v>
      </c>
      <c r="C1014" s="14" t="s">
        <v>1300</v>
      </c>
      <c r="D1014" s="119">
        <f>IF(AND(AS1014=AS1013,AL1014=AL1013),IF(AL1014="TN",IF(AS1013=3,IF(D1013&lt;'Phan phong'!$I$9,D1013+1,1),IF(D1013&lt;'Phan phong'!$I$10,D1013+1,1)),IF(AS1013=3,IF(D1013&lt;'Phan phong'!$P$9,D1013+1,1),IF(D1013&lt;'Phan phong'!$P$10,D1013+1,1))),1)</f>
        <v>26</v>
      </c>
      <c r="E1014" s="138">
        <v>291012</v>
      </c>
      <c r="F1014" s="121" t="s">
        <v>1449</v>
      </c>
      <c r="G1014" s="150" t="s">
        <v>339</v>
      </c>
      <c r="H1014" s="163" t="s">
        <v>228</v>
      </c>
      <c r="I1014" s="142"/>
      <c r="J1014" s="142"/>
      <c r="K1014" s="124"/>
      <c r="L1014" s="124"/>
      <c r="M1014" s="124"/>
      <c r="N1014" s="124"/>
      <c r="O1014" s="124"/>
      <c r="P1014" s="124"/>
      <c r="Q1014" s="142"/>
      <c r="R1014" s="152"/>
      <c r="S1014" s="142"/>
      <c r="T1014" s="142"/>
      <c r="U1014" s="124"/>
      <c r="V1014" s="124"/>
      <c r="W1014" s="124"/>
      <c r="X1014" s="124"/>
      <c r="Y1014" s="124"/>
      <c r="Z1014" s="124"/>
      <c r="AA1014" s="142"/>
      <c r="AB1014" s="152"/>
      <c r="AC1014" s="127">
        <f t="shared" si="139"/>
        <v>0</v>
      </c>
      <c r="AD1014" s="143" t="s">
        <v>1291</v>
      </c>
      <c r="AE1014" s="143" t="s">
        <v>37</v>
      </c>
      <c r="AF1014" s="129"/>
      <c r="AG1014" s="129"/>
      <c r="AH1014" s="130"/>
      <c r="AI1014" s="131">
        <f t="shared" si="137"/>
        <v>35</v>
      </c>
      <c r="AJ1014" s="132" t="str">
        <f t="shared" si="138"/>
        <v>XH</v>
      </c>
      <c r="AK1014" s="133"/>
      <c r="AL1014" s="134" t="str">
        <f t="shared" si="132"/>
        <v>XH</v>
      </c>
      <c r="AM1014" s="119">
        <v>654</v>
      </c>
      <c r="AN1014" s="135">
        <f t="shared" si="133"/>
        <v>2</v>
      </c>
      <c r="AO1014" s="135" t="str">
        <f t="shared" si="134"/>
        <v>128</v>
      </c>
      <c r="AP1014" s="135" t="str">
        <f t="shared" si="135"/>
        <v>12</v>
      </c>
      <c r="AQ1014" s="135" t="str">
        <f t="shared" si="136"/>
        <v>2</v>
      </c>
      <c r="AR1014" s="136"/>
      <c r="AS1014" s="145">
        <v>2</v>
      </c>
      <c r="AT1014" s="161"/>
      <c r="AU1014" s="137"/>
      <c r="AV1014" s="6"/>
      <c r="AW1014" s="6"/>
      <c r="AX1014" s="6"/>
      <c r="AY1014" s="6"/>
      <c r="AZ1014" s="6"/>
      <c r="BA1014" s="6"/>
      <c r="BB1014" s="6"/>
      <c r="BC1014" s="6"/>
      <c r="BD1014" s="6"/>
      <c r="BE1014" s="6"/>
      <c r="BF1014" s="6"/>
      <c r="BG1014" s="6"/>
      <c r="BH1014" s="6"/>
      <c r="BI1014" s="6"/>
      <c r="BJ1014" s="6"/>
      <c r="BK1014" s="6"/>
      <c r="BL1014" s="6"/>
      <c r="BM1014" s="6"/>
      <c r="BN1014" s="6"/>
      <c r="BO1014" s="6"/>
      <c r="BP1014" s="6"/>
      <c r="BQ1014" s="6"/>
      <c r="BR1014" s="6"/>
      <c r="BS1014" s="6"/>
      <c r="BT1014" s="6"/>
      <c r="BU1014" s="6"/>
      <c r="BV1014" s="6"/>
      <c r="BW1014" s="6"/>
      <c r="BX1014" s="6"/>
    </row>
    <row r="1015" spans="1:76" ht="24.95" customHeight="1" x14ac:dyDescent="0.25">
      <c r="A1015" s="43">
        <v>16</v>
      </c>
      <c r="B1015" s="44">
        <v>3</v>
      </c>
      <c r="C1015" s="14" t="s">
        <v>1300</v>
      </c>
      <c r="D1015" s="119">
        <f>IF(AND(AS1015=AS1014,AL1015=AL1014),IF(AL1015="TN",IF(AS1014=3,IF(D1014&lt;'Phan phong'!$I$9,D1014+1,1),IF(D1014&lt;'Phan phong'!$I$10,D1014+1,1)),IF(AS1014=3,IF(D1014&lt;'Phan phong'!$P$9,D1014+1,1),IF(D1014&lt;'Phan phong'!$P$10,D1014+1,1))),1)</f>
        <v>27</v>
      </c>
      <c r="E1015" s="120">
        <v>291013</v>
      </c>
      <c r="F1015" s="121" t="s">
        <v>1429</v>
      </c>
      <c r="G1015" s="150" t="s">
        <v>339</v>
      </c>
      <c r="H1015" s="163" t="s">
        <v>225</v>
      </c>
      <c r="I1015" s="142"/>
      <c r="J1015" s="142"/>
      <c r="K1015" s="124"/>
      <c r="L1015" s="124"/>
      <c r="M1015" s="124"/>
      <c r="N1015" s="124"/>
      <c r="O1015" s="124"/>
      <c r="P1015" s="124"/>
      <c r="Q1015" s="142"/>
      <c r="R1015" s="152"/>
      <c r="S1015" s="142"/>
      <c r="T1015" s="142"/>
      <c r="U1015" s="124"/>
      <c r="V1015" s="124"/>
      <c r="W1015" s="124"/>
      <c r="X1015" s="124"/>
      <c r="Y1015" s="124"/>
      <c r="Z1015" s="124"/>
      <c r="AA1015" s="142"/>
      <c r="AB1015" s="152"/>
      <c r="AC1015" s="127">
        <f t="shared" si="139"/>
        <v>0</v>
      </c>
      <c r="AD1015" s="143" t="s">
        <v>1283</v>
      </c>
      <c r="AE1015" s="143" t="s">
        <v>1296</v>
      </c>
      <c r="AF1015" s="129"/>
      <c r="AG1015" s="129"/>
      <c r="AH1015" s="171"/>
      <c r="AI1015" s="131">
        <f t="shared" si="137"/>
        <v>35</v>
      </c>
      <c r="AJ1015" s="132" t="str">
        <f t="shared" si="138"/>
        <v>XH</v>
      </c>
      <c r="AK1015" s="154"/>
      <c r="AL1015" s="134" t="str">
        <f t="shared" si="132"/>
        <v>XH</v>
      </c>
      <c r="AM1015" s="119">
        <v>399</v>
      </c>
      <c r="AN1015" s="135">
        <f t="shared" si="133"/>
        <v>2</v>
      </c>
      <c r="AO1015" s="135" t="str">
        <f t="shared" si="134"/>
        <v>121</v>
      </c>
      <c r="AP1015" s="135" t="str">
        <f t="shared" si="135"/>
        <v>12</v>
      </c>
      <c r="AQ1015" s="135" t="str">
        <f t="shared" si="136"/>
        <v>2</v>
      </c>
      <c r="AR1015" s="155"/>
      <c r="AS1015" s="145">
        <v>2</v>
      </c>
      <c r="AT1015" s="156"/>
      <c r="AU1015" s="145"/>
      <c r="AV1015" s="4"/>
      <c r="AW1015" s="4"/>
      <c r="AX1015" s="4"/>
      <c r="AY1015" s="4"/>
      <c r="AZ1015" s="4"/>
      <c r="BA1015" s="4"/>
      <c r="BB1015" s="4"/>
      <c r="BC1015" s="4"/>
      <c r="BD1015" s="4"/>
      <c r="BE1015" s="4"/>
      <c r="BF1015" s="4"/>
      <c r="BG1015" s="4"/>
      <c r="BH1015" s="4"/>
      <c r="BI1015" s="4"/>
      <c r="BJ1015" s="4"/>
      <c r="BK1015" s="4"/>
      <c r="BL1015" s="4"/>
      <c r="BM1015" s="4"/>
      <c r="BN1015" s="4"/>
      <c r="BO1015" s="4"/>
      <c r="BP1015" s="4"/>
      <c r="BQ1015" s="4"/>
      <c r="BR1015" s="4"/>
      <c r="BS1015" s="4"/>
      <c r="BT1015" s="4"/>
      <c r="BU1015" s="4"/>
      <c r="BV1015" s="4"/>
      <c r="BW1015" s="4"/>
      <c r="BX1015" s="4"/>
    </row>
    <row r="1016" spans="1:76" ht="24.95" customHeight="1" x14ac:dyDescent="0.2">
      <c r="A1016" s="43">
        <v>16</v>
      </c>
      <c r="B1016" s="44">
        <v>22</v>
      </c>
      <c r="C1016" s="14" t="s">
        <v>1300</v>
      </c>
      <c r="D1016" s="119">
        <f>IF(AND(AS1016=AS1015,AL1016=AL1015),IF(AL1016="TN",IF(AS1015=3,IF(D1015&lt;'Phan phong'!$I$9,D1015+1,1),IF(D1015&lt;'Phan phong'!$I$10,D1015+1,1)),IF(AS1015=3,IF(D1015&lt;'Phan phong'!$P$9,D1015+1,1),IF(D1015&lt;'Phan phong'!$P$10,D1015+1,1))),1)</f>
        <v>1</v>
      </c>
      <c r="E1016" s="138">
        <v>291014</v>
      </c>
      <c r="F1016" s="121" t="s">
        <v>1423</v>
      </c>
      <c r="G1016" s="150" t="s">
        <v>441</v>
      </c>
      <c r="H1016" s="163" t="s">
        <v>230</v>
      </c>
      <c r="I1016" s="142"/>
      <c r="J1016" s="142"/>
      <c r="K1016" s="124"/>
      <c r="L1016" s="124"/>
      <c r="M1016" s="124"/>
      <c r="N1016" s="124"/>
      <c r="O1016" s="124"/>
      <c r="P1016" s="124"/>
      <c r="Q1016" s="142"/>
      <c r="R1016" s="126"/>
      <c r="S1016" s="142"/>
      <c r="T1016" s="142"/>
      <c r="U1016" s="124"/>
      <c r="V1016" s="124"/>
      <c r="W1016" s="124"/>
      <c r="X1016" s="124"/>
      <c r="Y1016" s="124"/>
      <c r="Z1016" s="124"/>
      <c r="AA1016" s="142"/>
      <c r="AB1016" s="126"/>
      <c r="AC1016" s="127">
        <f t="shared" si="139"/>
        <v>0</v>
      </c>
      <c r="AD1016" s="143" t="s">
        <v>1292</v>
      </c>
      <c r="AE1016" s="143" t="s">
        <v>1294</v>
      </c>
      <c r="AF1016" s="129"/>
      <c r="AG1016" s="129"/>
      <c r="AH1016" s="171"/>
      <c r="AI1016" s="131">
        <f t="shared" si="137"/>
        <v>36</v>
      </c>
      <c r="AJ1016" s="132" t="str">
        <f t="shared" si="138"/>
        <v>XH</v>
      </c>
      <c r="AK1016" s="133"/>
      <c r="AL1016" s="134" t="str">
        <f t="shared" si="132"/>
        <v>XH</v>
      </c>
      <c r="AM1016" s="119">
        <v>581</v>
      </c>
      <c r="AN1016" s="135">
        <f t="shared" si="133"/>
        <v>2</v>
      </c>
      <c r="AO1016" s="135" t="str">
        <f t="shared" si="134"/>
        <v>126</v>
      </c>
      <c r="AP1016" s="135" t="str">
        <f t="shared" si="135"/>
        <v>12</v>
      </c>
      <c r="AQ1016" s="135" t="str">
        <f t="shared" si="136"/>
        <v>2</v>
      </c>
      <c r="AR1016" s="146"/>
      <c r="AS1016" s="145">
        <v>2</v>
      </c>
      <c r="AT1016" s="145"/>
      <c r="AU1016" s="145"/>
      <c r="AV1016" s="4"/>
      <c r="AW1016" s="4"/>
      <c r="AX1016" s="4"/>
      <c r="AY1016" s="4"/>
      <c r="AZ1016" s="4"/>
      <c r="BA1016" s="4"/>
      <c r="BB1016" s="4"/>
      <c r="BC1016" s="4"/>
      <c r="BD1016" s="4"/>
      <c r="BE1016" s="4"/>
      <c r="BF1016" s="4"/>
      <c r="BG1016" s="4"/>
      <c r="BH1016" s="4"/>
      <c r="BI1016" s="4"/>
      <c r="BJ1016" s="4"/>
      <c r="BK1016" s="4"/>
      <c r="BL1016" s="4"/>
      <c r="BM1016" s="4"/>
      <c r="BN1016" s="4"/>
      <c r="BO1016" s="4"/>
      <c r="BP1016" s="4"/>
      <c r="BQ1016" s="4"/>
      <c r="BR1016" s="4"/>
      <c r="BS1016" s="4"/>
      <c r="BT1016" s="4"/>
      <c r="BU1016" s="4"/>
      <c r="BV1016" s="4"/>
      <c r="BW1016" s="4"/>
      <c r="BX1016" s="4"/>
    </row>
    <row r="1017" spans="1:76" ht="24.95" customHeight="1" x14ac:dyDescent="0.2">
      <c r="A1017" s="43">
        <v>18</v>
      </c>
      <c r="B1017" s="44">
        <v>2</v>
      </c>
      <c r="C1017" s="14" t="s">
        <v>1300</v>
      </c>
      <c r="D1017" s="119">
        <f>IF(AND(AS1017=AS1016,AL1017=AL1016),IF(AL1017="TN",IF(AS1016=3,IF(D1016&lt;'Phan phong'!$I$9,D1016+1,1),IF(D1016&lt;'Phan phong'!$I$10,D1016+1,1)),IF(AS1016=3,IF(D1016&lt;'Phan phong'!$P$9,D1016+1,1),IF(D1016&lt;'Phan phong'!$P$10,D1016+1,1))),1)</f>
        <v>2</v>
      </c>
      <c r="E1017" s="120">
        <v>291015</v>
      </c>
      <c r="F1017" s="121" t="s">
        <v>326</v>
      </c>
      <c r="G1017" s="150" t="s">
        <v>441</v>
      </c>
      <c r="H1017" s="163" t="s">
        <v>221</v>
      </c>
      <c r="I1017" s="142"/>
      <c r="J1017" s="142"/>
      <c r="K1017" s="124"/>
      <c r="L1017" s="124"/>
      <c r="M1017" s="124"/>
      <c r="N1017" s="124"/>
      <c r="O1017" s="124"/>
      <c r="P1017" s="124"/>
      <c r="Q1017" s="142"/>
      <c r="R1017" s="126"/>
      <c r="S1017" s="142"/>
      <c r="T1017" s="142"/>
      <c r="U1017" s="124"/>
      <c r="V1017" s="124"/>
      <c r="W1017" s="124"/>
      <c r="X1017" s="124"/>
      <c r="Y1017" s="124"/>
      <c r="Z1017" s="124"/>
      <c r="AA1017" s="142"/>
      <c r="AB1017" s="126"/>
      <c r="AC1017" s="127">
        <f t="shared" si="139"/>
        <v>0</v>
      </c>
      <c r="AD1017" s="143" t="s">
        <v>1285</v>
      </c>
      <c r="AE1017" s="143" t="s">
        <v>1294</v>
      </c>
      <c r="AF1017" s="129"/>
      <c r="AG1017" s="129"/>
      <c r="AH1017" s="171"/>
      <c r="AI1017" s="131">
        <f t="shared" si="137"/>
        <v>36</v>
      </c>
      <c r="AJ1017" s="132" t="str">
        <f t="shared" si="138"/>
        <v>XH</v>
      </c>
      <c r="AK1017" s="133"/>
      <c r="AL1017" s="134" t="str">
        <f t="shared" si="132"/>
        <v>XH</v>
      </c>
      <c r="AM1017" s="119">
        <v>438</v>
      </c>
      <c r="AN1017" s="135">
        <f t="shared" si="133"/>
        <v>2</v>
      </c>
      <c r="AO1017" s="135" t="str">
        <f t="shared" si="134"/>
        <v>122</v>
      </c>
      <c r="AP1017" s="135" t="str">
        <f t="shared" si="135"/>
        <v>12</v>
      </c>
      <c r="AQ1017" s="135" t="str">
        <f t="shared" si="136"/>
        <v>2</v>
      </c>
      <c r="AR1017" s="146"/>
      <c r="AS1017" s="145">
        <v>2</v>
      </c>
      <c r="AT1017" s="145"/>
      <c r="AU1017" s="137"/>
      <c r="AV1017" s="6"/>
      <c r="AW1017" s="6"/>
      <c r="AX1017" s="6"/>
      <c r="AY1017" s="6"/>
      <c r="AZ1017" s="6"/>
      <c r="BA1017" s="6"/>
      <c r="BB1017" s="6"/>
      <c r="BC1017" s="6"/>
      <c r="BD1017" s="6"/>
      <c r="BE1017" s="6"/>
      <c r="BF1017" s="6"/>
      <c r="BG1017" s="6"/>
      <c r="BH1017" s="6"/>
      <c r="BI1017" s="6"/>
      <c r="BJ1017" s="6"/>
      <c r="BK1017" s="6"/>
      <c r="BL1017" s="6"/>
      <c r="BM1017" s="6"/>
      <c r="BN1017" s="6"/>
      <c r="BO1017" s="6"/>
      <c r="BP1017" s="6"/>
      <c r="BQ1017" s="6"/>
      <c r="BR1017" s="6"/>
      <c r="BS1017" s="6"/>
      <c r="BT1017" s="6"/>
      <c r="BU1017" s="6"/>
      <c r="BV1017" s="6"/>
      <c r="BW1017" s="6"/>
      <c r="BX1017" s="6"/>
    </row>
    <row r="1018" spans="1:76" ht="24.95" customHeight="1" x14ac:dyDescent="0.2">
      <c r="A1018" s="43">
        <v>26</v>
      </c>
      <c r="B1018" s="44">
        <v>24</v>
      </c>
      <c r="C1018" s="14" t="s">
        <v>1300</v>
      </c>
      <c r="D1018" s="119">
        <f>IF(AND(AS1018=AS1017,AL1018=AL1017),IF(AL1018="TN",IF(AS1017=3,IF(D1017&lt;'Phan phong'!$I$9,D1017+1,1),IF(D1017&lt;'Phan phong'!$I$10,D1017+1,1)),IF(AS1017=3,IF(D1017&lt;'Phan phong'!$P$9,D1017+1,1),IF(D1017&lt;'Phan phong'!$P$10,D1017+1,1))),1)</f>
        <v>3</v>
      </c>
      <c r="E1018" s="138">
        <v>291016</v>
      </c>
      <c r="F1018" s="121" t="s">
        <v>399</v>
      </c>
      <c r="G1018" s="150" t="s">
        <v>388</v>
      </c>
      <c r="H1018" s="163" t="s">
        <v>160</v>
      </c>
      <c r="I1018" s="142"/>
      <c r="J1018" s="142"/>
      <c r="K1018" s="124"/>
      <c r="L1018" s="124"/>
      <c r="M1018" s="124"/>
      <c r="N1018" s="124"/>
      <c r="O1018" s="124"/>
      <c r="P1018" s="124"/>
      <c r="Q1018" s="142"/>
      <c r="R1018" s="126"/>
      <c r="S1018" s="142"/>
      <c r="T1018" s="142"/>
      <c r="U1018" s="124"/>
      <c r="V1018" s="124"/>
      <c r="W1018" s="124"/>
      <c r="X1018" s="124"/>
      <c r="Y1018" s="124"/>
      <c r="Z1018" s="124"/>
      <c r="AA1018" s="142"/>
      <c r="AB1018" s="126"/>
      <c r="AC1018" s="127">
        <f t="shared" si="139"/>
        <v>0</v>
      </c>
      <c r="AD1018" s="143" t="s">
        <v>1290</v>
      </c>
      <c r="AE1018" s="143" t="s">
        <v>37</v>
      </c>
      <c r="AF1018" s="129"/>
      <c r="AG1018" s="129"/>
      <c r="AH1018" s="171"/>
      <c r="AI1018" s="131">
        <f t="shared" si="137"/>
        <v>36</v>
      </c>
      <c r="AJ1018" s="132" t="str">
        <f t="shared" si="138"/>
        <v>XH</v>
      </c>
      <c r="AK1018" s="133"/>
      <c r="AL1018" s="134" t="str">
        <f t="shared" si="132"/>
        <v>XH</v>
      </c>
      <c r="AM1018" s="119">
        <v>552</v>
      </c>
      <c r="AN1018" s="135">
        <f t="shared" si="133"/>
        <v>2</v>
      </c>
      <c r="AO1018" s="135" t="str">
        <f t="shared" si="134"/>
        <v>125</v>
      </c>
      <c r="AP1018" s="135" t="str">
        <f t="shared" si="135"/>
        <v>12</v>
      </c>
      <c r="AQ1018" s="135" t="str">
        <f t="shared" si="136"/>
        <v>2</v>
      </c>
      <c r="AR1018" s="160"/>
      <c r="AS1018" s="145">
        <v>2</v>
      </c>
      <c r="AT1018" s="145"/>
      <c r="AU1018" s="137"/>
      <c r="AV1018" s="6"/>
      <c r="AW1018" s="6"/>
      <c r="AX1018" s="6"/>
      <c r="AY1018" s="6"/>
      <c r="AZ1018" s="6"/>
      <c r="BA1018" s="6"/>
      <c r="BB1018" s="6"/>
      <c r="BC1018" s="6"/>
      <c r="BD1018" s="6"/>
      <c r="BE1018" s="6"/>
      <c r="BF1018" s="6"/>
      <c r="BG1018" s="6"/>
      <c r="BH1018" s="6"/>
      <c r="BI1018" s="6"/>
      <c r="BJ1018" s="6"/>
      <c r="BK1018" s="6"/>
      <c r="BL1018" s="6"/>
      <c r="BM1018" s="6"/>
      <c r="BN1018" s="6"/>
      <c r="BO1018" s="6"/>
      <c r="BP1018" s="6"/>
      <c r="BQ1018" s="6"/>
      <c r="BR1018" s="6"/>
      <c r="BS1018" s="6"/>
      <c r="BT1018" s="6"/>
      <c r="BU1018" s="6"/>
      <c r="BV1018" s="6"/>
      <c r="BW1018" s="6"/>
      <c r="BX1018" s="6"/>
    </row>
    <row r="1019" spans="1:76" ht="24.95" customHeight="1" x14ac:dyDescent="0.25">
      <c r="A1019" s="43">
        <v>15</v>
      </c>
      <c r="B1019" s="44">
        <v>27</v>
      </c>
      <c r="C1019" s="14" t="s">
        <v>1300</v>
      </c>
      <c r="D1019" s="119">
        <f>IF(AND(AS1019=AS1018,AL1019=AL1018),IF(AL1019="TN",IF(AS1018=3,IF(D1018&lt;'Phan phong'!$I$9,D1018+1,1),IF(D1018&lt;'Phan phong'!$I$10,D1018+1,1)),IF(AS1018=3,IF(D1018&lt;'Phan phong'!$P$9,D1018+1,1),IF(D1018&lt;'Phan phong'!$P$10,D1018+1,1))),1)</f>
        <v>4</v>
      </c>
      <c r="E1019" s="120">
        <v>291017</v>
      </c>
      <c r="F1019" s="121" t="s">
        <v>346</v>
      </c>
      <c r="G1019" s="150" t="s">
        <v>1330</v>
      </c>
      <c r="H1019" s="163" t="s">
        <v>231</v>
      </c>
      <c r="I1019" s="142"/>
      <c r="J1019" s="142"/>
      <c r="K1019" s="124"/>
      <c r="L1019" s="124"/>
      <c r="M1019" s="124"/>
      <c r="N1019" s="124"/>
      <c r="O1019" s="124"/>
      <c r="P1019" s="124"/>
      <c r="Q1019" s="142"/>
      <c r="R1019" s="152"/>
      <c r="S1019" s="142"/>
      <c r="T1019" s="142"/>
      <c r="U1019" s="124"/>
      <c r="V1019" s="124"/>
      <c r="W1019" s="124"/>
      <c r="X1019" s="124"/>
      <c r="Y1019" s="124"/>
      <c r="Z1019" s="124"/>
      <c r="AA1019" s="142"/>
      <c r="AB1019" s="152"/>
      <c r="AC1019" s="127">
        <f t="shared" si="139"/>
        <v>0</v>
      </c>
      <c r="AD1019" s="143" t="s">
        <v>1288</v>
      </c>
      <c r="AE1019" s="143" t="s">
        <v>1294</v>
      </c>
      <c r="AF1019" s="129"/>
      <c r="AG1019" s="129"/>
      <c r="AH1019" s="130"/>
      <c r="AI1019" s="131">
        <f t="shared" si="137"/>
        <v>36</v>
      </c>
      <c r="AJ1019" s="132" t="str">
        <f t="shared" si="138"/>
        <v>XH</v>
      </c>
      <c r="AK1019" s="133"/>
      <c r="AL1019" s="134" t="str">
        <f t="shared" si="132"/>
        <v>XH</v>
      </c>
      <c r="AM1019" s="119">
        <v>617</v>
      </c>
      <c r="AN1019" s="135">
        <f t="shared" si="133"/>
        <v>2</v>
      </c>
      <c r="AO1019" s="135" t="str">
        <f t="shared" si="134"/>
        <v>127</v>
      </c>
      <c r="AP1019" s="135" t="str">
        <f t="shared" si="135"/>
        <v>12</v>
      </c>
      <c r="AQ1019" s="135" t="str">
        <f t="shared" si="136"/>
        <v>2</v>
      </c>
      <c r="AR1019" s="136"/>
      <c r="AS1019" s="145">
        <v>2</v>
      </c>
      <c r="AT1019" s="161"/>
      <c r="AU1019" s="137"/>
      <c r="AV1019" s="6"/>
      <c r="AW1019" s="6"/>
      <c r="AX1019" s="6"/>
      <c r="AY1019" s="6"/>
      <c r="AZ1019" s="6"/>
      <c r="BA1019" s="6"/>
      <c r="BB1019" s="6"/>
      <c r="BC1019" s="6"/>
      <c r="BD1019" s="6"/>
      <c r="BE1019" s="6"/>
      <c r="BF1019" s="6"/>
      <c r="BG1019" s="6"/>
      <c r="BH1019" s="6"/>
      <c r="BI1019" s="6"/>
      <c r="BJ1019" s="6"/>
      <c r="BK1019" s="6"/>
      <c r="BL1019" s="6"/>
      <c r="BM1019" s="6"/>
      <c r="BN1019" s="6"/>
      <c r="BO1019" s="6"/>
      <c r="BP1019" s="6"/>
      <c r="BQ1019" s="6"/>
      <c r="BR1019" s="6"/>
      <c r="BS1019" s="6"/>
      <c r="BT1019" s="6"/>
      <c r="BU1019" s="6"/>
      <c r="BV1019" s="6"/>
      <c r="BW1019" s="6"/>
      <c r="BX1019" s="6"/>
    </row>
    <row r="1020" spans="1:76" ht="24.95" customHeight="1" x14ac:dyDescent="0.25">
      <c r="A1020" s="43">
        <v>19</v>
      </c>
      <c r="B1020" s="44">
        <v>9</v>
      </c>
      <c r="C1020" s="14" t="s">
        <v>1300</v>
      </c>
      <c r="D1020" s="119">
        <f>IF(AND(AS1020=AS1019,AL1020=AL1019),IF(AL1020="TN",IF(AS1019=3,IF(D1019&lt;'Phan phong'!$I$9,D1019+1,1),IF(D1019&lt;'Phan phong'!$I$10,D1019+1,1)),IF(AS1019=3,IF(D1019&lt;'Phan phong'!$P$9,D1019+1,1),IF(D1019&lt;'Phan phong'!$P$10,D1019+1,1))),1)</f>
        <v>5</v>
      </c>
      <c r="E1020" s="138">
        <v>291018</v>
      </c>
      <c r="F1020" s="121" t="s">
        <v>346</v>
      </c>
      <c r="G1020" s="150" t="s">
        <v>1333</v>
      </c>
      <c r="H1020" s="163" t="s">
        <v>229</v>
      </c>
      <c r="I1020" s="142"/>
      <c r="J1020" s="142"/>
      <c r="K1020" s="124"/>
      <c r="L1020" s="124"/>
      <c r="M1020" s="124"/>
      <c r="N1020" s="124"/>
      <c r="O1020" s="124"/>
      <c r="P1020" s="124"/>
      <c r="Q1020" s="142"/>
      <c r="R1020" s="147"/>
      <c r="S1020" s="142"/>
      <c r="T1020" s="142"/>
      <c r="U1020" s="124"/>
      <c r="V1020" s="124"/>
      <c r="W1020" s="124"/>
      <c r="X1020" s="124"/>
      <c r="Y1020" s="124"/>
      <c r="Z1020" s="124"/>
      <c r="AA1020" s="142"/>
      <c r="AB1020" s="147"/>
      <c r="AC1020" s="127">
        <f t="shared" si="139"/>
        <v>0</v>
      </c>
      <c r="AD1020" s="143" t="s">
        <v>1287</v>
      </c>
      <c r="AE1020" s="143" t="s">
        <v>1296</v>
      </c>
      <c r="AF1020" s="129"/>
      <c r="AG1020" s="129"/>
      <c r="AH1020" s="171"/>
      <c r="AI1020" s="131">
        <f t="shared" si="137"/>
        <v>36</v>
      </c>
      <c r="AJ1020" s="132" t="str">
        <f t="shared" si="138"/>
        <v>XH</v>
      </c>
      <c r="AK1020" s="133"/>
      <c r="AL1020" s="134" t="str">
        <f t="shared" si="132"/>
        <v>XH</v>
      </c>
      <c r="AM1020" s="119">
        <v>476</v>
      </c>
      <c r="AN1020" s="135">
        <f t="shared" si="133"/>
        <v>2</v>
      </c>
      <c r="AO1020" s="135" t="str">
        <f t="shared" si="134"/>
        <v>123</v>
      </c>
      <c r="AP1020" s="135" t="str">
        <f t="shared" si="135"/>
        <v>12</v>
      </c>
      <c r="AQ1020" s="135" t="str">
        <f t="shared" si="136"/>
        <v>2</v>
      </c>
      <c r="AR1020" s="179"/>
      <c r="AS1020" s="145">
        <v>2</v>
      </c>
      <c r="AT1020" s="149"/>
      <c r="AU1020" s="149"/>
      <c r="AV1020" s="21"/>
      <c r="AW1020" s="21"/>
      <c r="AX1020" s="21"/>
      <c r="AY1020" s="21"/>
      <c r="AZ1020" s="21"/>
      <c r="BA1020" s="21"/>
      <c r="BB1020" s="21"/>
      <c r="BC1020" s="21"/>
      <c r="BD1020" s="21"/>
      <c r="BE1020" s="21"/>
      <c r="BF1020" s="21"/>
      <c r="BG1020" s="21"/>
      <c r="BH1020" s="21"/>
      <c r="BI1020" s="21"/>
      <c r="BJ1020" s="21"/>
      <c r="BK1020" s="21"/>
      <c r="BL1020" s="21"/>
      <c r="BM1020" s="21"/>
      <c r="BN1020" s="21"/>
      <c r="BO1020" s="21"/>
      <c r="BP1020" s="21"/>
      <c r="BQ1020" s="21"/>
      <c r="BR1020" s="21"/>
      <c r="BS1020" s="21"/>
      <c r="BT1020" s="21"/>
      <c r="BU1020" s="21"/>
      <c r="BV1020" s="21"/>
      <c r="BW1020" s="21"/>
      <c r="BX1020" s="21"/>
    </row>
    <row r="1021" spans="1:76" ht="24.95" customHeight="1" x14ac:dyDescent="0.25">
      <c r="A1021" s="43">
        <v>17</v>
      </c>
      <c r="B1021" s="44">
        <v>2</v>
      </c>
      <c r="C1021" s="14" t="s">
        <v>1300</v>
      </c>
      <c r="D1021" s="119">
        <f>IF(AND(AS1021=AS1020,AL1021=AL1020),IF(AL1021="TN",IF(AS1020=3,IF(D1020&lt;'Phan phong'!$I$9,D1020+1,1),IF(D1020&lt;'Phan phong'!$I$10,D1020+1,1)),IF(AS1020=3,IF(D1020&lt;'Phan phong'!$P$9,D1020+1,1),IF(D1020&lt;'Phan phong'!$P$10,D1020+1,1))),1)</f>
        <v>6</v>
      </c>
      <c r="E1021" s="120">
        <v>291019</v>
      </c>
      <c r="F1021" s="121" t="s">
        <v>1435</v>
      </c>
      <c r="G1021" s="150" t="s">
        <v>439</v>
      </c>
      <c r="H1021" s="163" t="s">
        <v>232</v>
      </c>
      <c r="I1021" s="142"/>
      <c r="J1021" s="142"/>
      <c r="K1021" s="124"/>
      <c r="L1021" s="124"/>
      <c r="M1021" s="124"/>
      <c r="N1021" s="124"/>
      <c r="O1021" s="124"/>
      <c r="P1021" s="124"/>
      <c r="Q1021" s="142"/>
      <c r="R1021" s="172"/>
      <c r="S1021" s="142"/>
      <c r="T1021" s="142"/>
      <c r="U1021" s="124"/>
      <c r="V1021" s="124"/>
      <c r="W1021" s="124"/>
      <c r="X1021" s="124"/>
      <c r="Y1021" s="124"/>
      <c r="Z1021" s="124"/>
      <c r="AA1021" s="142"/>
      <c r="AB1021" s="172"/>
      <c r="AC1021" s="127">
        <f t="shared" si="139"/>
        <v>0</v>
      </c>
      <c r="AD1021" s="143" t="s">
        <v>1283</v>
      </c>
      <c r="AE1021" s="143" t="s">
        <v>1297</v>
      </c>
      <c r="AF1021" s="129"/>
      <c r="AG1021" s="129"/>
      <c r="AH1021" s="171"/>
      <c r="AI1021" s="131">
        <f t="shared" si="137"/>
        <v>36</v>
      </c>
      <c r="AJ1021" s="132" t="str">
        <f t="shared" si="138"/>
        <v>XH</v>
      </c>
      <c r="AK1021" s="133"/>
      <c r="AL1021" s="134" t="str">
        <f t="shared" si="132"/>
        <v>XH</v>
      </c>
      <c r="AM1021" s="119">
        <v>400</v>
      </c>
      <c r="AN1021" s="135">
        <f t="shared" si="133"/>
        <v>2</v>
      </c>
      <c r="AO1021" s="135" t="str">
        <f t="shared" si="134"/>
        <v>121</v>
      </c>
      <c r="AP1021" s="135" t="str">
        <f t="shared" si="135"/>
        <v>12</v>
      </c>
      <c r="AQ1021" s="135" t="str">
        <f t="shared" si="136"/>
        <v>2</v>
      </c>
      <c r="AR1021" s="136"/>
      <c r="AS1021" s="145">
        <v>2</v>
      </c>
      <c r="AT1021" s="161"/>
      <c r="AU1021" s="145"/>
      <c r="AV1021" s="4"/>
      <c r="AW1021" s="4"/>
      <c r="AX1021" s="4"/>
      <c r="AY1021" s="4"/>
      <c r="AZ1021" s="4"/>
      <c r="BA1021" s="4"/>
      <c r="BB1021" s="4"/>
      <c r="BC1021" s="4"/>
      <c r="BD1021" s="4"/>
      <c r="BE1021" s="4"/>
      <c r="BF1021" s="4"/>
      <c r="BG1021" s="4"/>
      <c r="BH1021" s="4"/>
      <c r="BI1021" s="4"/>
      <c r="BJ1021" s="4"/>
      <c r="BK1021" s="4"/>
      <c r="BL1021" s="4"/>
      <c r="BM1021" s="4"/>
      <c r="BN1021" s="4"/>
      <c r="BO1021" s="4"/>
      <c r="BP1021" s="4"/>
      <c r="BQ1021" s="4"/>
      <c r="BR1021" s="4"/>
      <c r="BS1021" s="4"/>
      <c r="BT1021" s="4"/>
      <c r="BU1021" s="4"/>
      <c r="BV1021" s="4"/>
      <c r="BW1021" s="4"/>
      <c r="BX1021" s="4"/>
    </row>
    <row r="1022" spans="1:76" ht="24.95" customHeight="1" x14ac:dyDescent="0.25">
      <c r="A1022" s="43">
        <v>16</v>
      </c>
      <c r="B1022" s="44">
        <v>37</v>
      </c>
      <c r="C1022" s="14" t="s">
        <v>1300</v>
      </c>
      <c r="D1022" s="119">
        <f>IF(AND(AS1022=AS1021,AL1022=AL1021),IF(AL1022="TN",IF(AS1021=3,IF(D1021&lt;'Phan phong'!$I$9,D1021+1,1),IF(D1021&lt;'Phan phong'!$I$10,D1021+1,1)),IF(AS1021=3,IF(D1021&lt;'Phan phong'!$P$9,D1021+1,1),IF(D1021&lt;'Phan phong'!$P$10,D1021+1,1))),1)</f>
        <v>7</v>
      </c>
      <c r="E1022" s="138">
        <v>291020</v>
      </c>
      <c r="F1022" s="121" t="s">
        <v>560</v>
      </c>
      <c r="G1022" s="150" t="s">
        <v>439</v>
      </c>
      <c r="H1022" s="163" t="s">
        <v>105</v>
      </c>
      <c r="I1022" s="142"/>
      <c r="J1022" s="142"/>
      <c r="K1022" s="124"/>
      <c r="L1022" s="124"/>
      <c r="M1022" s="124"/>
      <c r="N1022" s="124"/>
      <c r="O1022" s="124"/>
      <c r="P1022" s="124"/>
      <c r="Q1022" s="142"/>
      <c r="R1022" s="152"/>
      <c r="S1022" s="142"/>
      <c r="T1022" s="142"/>
      <c r="U1022" s="124"/>
      <c r="V1022" s="124"/>
      <c r="W1022" s="124"/>
      <c r="X1022" s="124"/>
      <c r="Y1022" s="124"/>
      <c r="Z1022" s="124"/>
      <c r="AA1022" s="142"/>
      <c r="AB1022" s="152"/>
      <c r="AC1022" s="127">
        <f t="shared" si="139"/>
        <v>0</v>
      </c>
      <c r="AD1022" s="143" t="s">
        <v>1558</v>
      </c>
      <c r="AE1022" s="143" t="s">
        <v>1295</v>
      </c>
      <c r="AF1022" s="129"/>
      <c r="AG1022" s="129"/>
      <c r="AH1022" s="171"/>
      <c r="AI1022" s="131">
        <f t="shared" si="137"/>
        <v>36</v>
      </c>
      <c r="AJ1022" s="132" t="str">
        <f t="shared" si="138"/>
        <v>XH</v>
      </c>
      <c r="AK1022" s="154"/>
      <c r="AL1022" s="134" t="str">
        <f t="shared" si="132"/>
        <v>XH</v>
      </c>
      <c r="AM1022" s="119">
        <v>687</v>
      </c>
      <c r="AN1022" s="135">
        <f t="shared" si="133"/>
        <v>2</v>
      </c>
      <c r="AO1022" s="135" t="str">
        <f t="shared" si="134"/>
        <v>129</v>
      </c>
      <c r="AP1022" s="135" t="str">
        <f t="shared" si="135"/>
        <v>12</v>
      </c>
      <c r="AQ1022" s="135" t="str">
        <f t="shared" si="136"/>
        <v>2</v>
      </c>
      <c r="AR1022" s="155"/>
      <c r="AS1022" s="145">
        <v>2</v>
      </c>
      <c r="AT1022" s="156"/>
      <c r="AU1022" s="145"/>
      <c r="AV1022" s="4"/>
      <c r="AW1022" s="4"/>
      <c r="AX1022" s="4"/>
      <c r="AY1022" s="4"/>
      <c r="AZ1022" s="4"/>
      <c r="BA1022" s="4"/>
      <c r="BB1022" s="4"/>
      <c r="BC1022" s="4"/>
      <c r="BD1022" s="4"/>
      <c r="BE1022" s="4"/>
      <c r="BF1022" s="4"/>
      <c r="BG1022" s="4"/>
      <c r="BH1022" s="4"/>
      <c r="BI1022" s="4"/>
      <c r="BJ1022" s="4"/>
      <c r="BK1022" s="4"/>
      <c r="BL1022" s="4"/>
      <c r="BM1022" s="4"/>
      <c r="BN1022" s="4"/>
      <c r="BO1022" s="4"/>
      <c r="BP1022" s="4"/>
      <c r="BQ1022" s="4"/>
      <c r="BR1022" s="4"/>
      <c r="BS1022" s="4"/>
      <c r="BT1022" s="4"/>
      <c r="BU1022" s="4"/>
      <c r="BV1022" s="4"/>
      <c r="BW1022" s="4"/>
      <c r="BX1022" s="4"/>
    </row>
    <row r="1023" spans="1:76" ht="24.95" customHeight="1" x14ac:dyDescent="0.25">
      <c r="A1023" s="43">
        <v>19</v>
      </c>
      <c r="B1023" s="44">
        <v>3</v>
      </c>
      <c r="C1023" s="14" t="s">
        <v>1300</v>
      </c>
      <c r="D1023" s="119">
        <f>IF(AND(AS1023=AS1022,AL1023=AL1022),IF(AL1023="TN",IF(AS1022=3,IF(D1022&lt;'Phan phong'!$I$9,D1022+1,1),IF(D1022&lt;'Phan phong'!$I$10,D1022+1,1)),IF(AS1022=3,IF(D1022&lt;'Phan phong'!$P$9,D1022+1,1),IF(D1022&lt;'Phan phong'!$P$10,D1022+1,1))),1)</f>
        <v>8</v>
      </c>
      <c r="E1023" s="120">
        <v>291021</v>
      </c>
      <c r="F1023" s="121" t="s">
        <v>346</v>
      </c>
      <c r="G1023" s="150" t="s">
        <v>398</v>
      </c>
      <c r="H1023" s="163" t="s">
        <v>126</v>
      </c>
      <c r="I1023" s="142"/>
      <c r="J1023" s="142"/>
      <c r="K1023" s="124"/>
      <c r="L1023" s="124"/>
      <c r="M1023" s="124"/>
      <c r="N1023" s="124"/>
      <c r="O1023" s="124"/>
      <c r="P1023" s="124"/>
      <c r="Q1023" s="142"/>
      <c r="R1023" s="152"/>
      <c r="S1023" s="142"/>
      <c r="T1023" s="142"/>
      <c r="U1023" s="124"/>
      <c r="V1023" s="124"/>
      <c r="W1023" s="124"/>
      <c r="X1023" s="124"/>
      <c r="Y1023" s="124"/>
      <c r="Z1023" s="124"/>
      <c r="AA1023" s="142"/>
      <c r="AB1023" s="152"/>
      <c r="AC1023" s="127">
        <f t="shared" si="139"/>
        <v>0</v>
      </c>
      <c r="AD1023" s="143" t="s">
        <v>1283</v>
      </c>
      <c r="AE1023" s="143" t="s">
        <v>1297</v>
      </c>
      <c r="AF1023" s="129"/>
      <c r="AG1023" s="129"/>
      <c r="AH1023" s="130"/>
      <c r="AI1023" s="131">
        <f t="shared" si="137"/>
        <v>36</v>
      </c>
      <c r="AJ1023" s="132" t="str">
        <f t="shared" si="138"/>
        <v>XH</v>
      </c>
      <c r="AK1023" s="133"/>
      <c r="AL1023" s="134" t="str">
        <f t="shared" si="132"/>
        <v>XH</v>
      </c>
      <c r="AM1023" s="119">
        <v>402</v>
      </c>
      <c r="AN1023" s="135">
        <f t="shared" si="133"/>
        <v>2</v>
      </c>
      <c r="AO1023" s="135" t="str">
        <f t="shared" si="134"/>
        <v>121</v>
      </c>
      <c r="AP1023" s="135" t="str">
        <f t="shared" si="135"/>
        <v>12</v>
      </c>
      <c r="AQ1023" s="135" t="str">
        <f t="shared" si="136"/>
        <v>2</v>
      </c>
      <c r="AR1023" s="136"/>
      <c r="AS1023" s="145">
        <v>2</v>
      </c>
      <c r="AT1023" s="161"/>
      <c r="AU1023" s="137"/>
      <c r="AV1023" s="6"/>
      <c r="AW1023" s="6"/>
      <c r="AX1023" s="6"/>
      <c r="AY1023" s="6"/>
      <c r="AZ1023" s="6"/>
      <c r="BA1023" s="6"/>
      <c r="BB1023" s="6"/>
      <c r="BC1023" s="6"/>
      <c r="BD1023" s="6"/>
      <c r="BE1023" s="6"/>
      <c r="BF1023" s="6"/>
      <c r="BG1023" s="6"/>
      <c r="BH1023" s="6"/>
      <c r="BI1023" s="6"/>
      <c r="BJ1023" s="6"/>
      <c r="BK1023" s="6"/>
      <c r="BL1023" s="6"/>
      <c r="BM1023" s="6"/>
      <c r="BN1023" s="6"/>
      <c r="BO1023" s="6"/>
      <c r="BP1023" s="6"/>
      <c r="BQ1023" s="6"/>
      <c r="BR1023" s="6"/>
      <c r="BS1023" s="6"/>
      <c r="BT1023" s="6"/>
      <c r="BU1023" s="6"/>
      <c r="BV1023" s="6"/>
      <c r="BW1023" s="6"/>
      <c r="BX1023" s="6"/>
    </row>
    <row r="1024" spans="1:76" ht="24.95" customHeight="1" x14ac:dyDescent="0.2">
      <c r="A1024" s="43">
        <v>22</v>
      </c>
      <c r="B1024" s="44">
        <v>12</v>
      </c>
      <c r="C1024" s="14" t="s">
        <v>1300</v>
      </c>
      <c r="D1024" s="119">
        <f>IF(AND(AS1024=AS1023,AL1024=AL1023),IF(AL1024="TN",IF(AS1023=3,IF(D1023&lt;'Phan phong'!$I$9,D1023+1,1),IF(D1023&lt;'Phan phong'!$I$10,D1023+1,1)),IF(AS1023=3,IF(D1023&lt;'Phan phong'!$P$9,D1023+1,1),IF(D1023&lt;'Phan phong'!$P$10,D1023+1,1))),1)</f>
        <v>9</v>
      </c>
      <c r="E1024" s="138">
        <v>291022</v>
      </c>
      <c r="F1024" s="121" t="s">
        <v>613</v>
      </c>
      <c r="G1024" s="150" t="s">
        <v>391</v>
      </c>
      <c r="H1024" s="163" t="s">
        <v>109</v>
      </c>
      <c r="I1024" s="142"/>
      <c r="J1024" s="142"/>
      <c r="K1024" s="124"/>
      <c r="L1024" s="124"/>
      <c r="M1024" s="124"/>
      <c r="N1024" s="124"/>
      <c r="O1024" s="124"/>
      <c r="P1024" s="124"/>
      <c r="Q1024" s="142"/>
      <c r="R1024" s="126"/>
      <c r="S1024" s="142"/>
      <c r="T1024" s="142"/>
      <c r="U1024" s="124"/>
      <c r="V1024" s="124"/>
      <c r="W1024" s="124"/>
      <c r="X1024" s="124"/>
      <c r="Y1024" s="124"/>
      <c r="Z1024" s="124"/>
      <c r="AA1024" s="142"/>
      <c r="AB1024" s="126"/>
      <c r="AC1024" s="127">
        <f t="shared" si="139"/>
        <v>0</v>
      </c>
      <c r="AD1024" s="143" t="s">
        <v>1287</v>
      </c>
      <c r="AE1024" s="143" t="s">
        <v>37</v>
      </c>
      <c r="AF1024" s="129"/>
      <c r="AG1024" s="129"/>
      <c r="AH1024" s="171"/>
      <c r="AI1024" s="131">
        <f t="shared" si="137"/>
        <v>36</v>
      </c>
      <c r="AJ1024" s="132" t="str">
        <f t="shared" si="138"/>
        <v>XH</v>
      </c>
      <c r="AK1024" s="133"/>
      <c r="AL1024" s="134" t="str">
        <f t="shared" si="132"/>
        <v>XH</v>
      </c>
      <c r="AM1024" s="119">
        <v>479</v>
      </c>
      <c r="AN1024" s="135">
        <f t="shared" si="133"/>
        <v>2</v>
      </c>
      <c r="AO1024" s="135" t="str">
        <f t="shared" si="134"/>
        <v>123</v>
      </c>
      <c r="AP1024" s="135" t="str">
        <f t="shared" si="135"/>
        <v>12</v>
      </c>
      <c r="AQ1024" s="135" t="str">
        <f t="shared" si="136"/>
        <v>2</v>
      </c>
      <c r="AR1024" s="146"/>
      <c r="AS1024" s="145">
        <v>2</v>
      </c>
      <c r="AT1024" s="145"/>
      <c r="AU1024" s="137"/>
      <c r="AV1024" s="6"/>
      <c r="AW1024" s="6"/>
      <c r="AX1024" s="6"/>
      <c r="AY1024" s="6"/>
      <c r="AZ1024" s="6"/>
      <c r="BA1024" s="6"/>
      <c r="BB1024" s="6"/>
      <c r="BC1024" s="6"/>
      <c r="BD1024" s="6"/>
      <c r="BE1024" s="6"/>
      <c r="BF1024" s="6"/>
      <c r="BG1024" s="6"/>
      <c r="BH1024" s="6"/>
      <c r="BI1024" s="6"/>
      <c r="BJ1024" s="6"/>
      <c r="BK1024" s="6"/>
      <c r="BL1024" s="6"/>
      <c r="BM1024" s="6"/>
      <c r="BN1024" s="6"/>
      <c r="BO1024" s="6"/>
      <c r="BP1024" s="6"/>
      <c r="BQ1024" s="6"/>
      <c r="BR1024" s="6"/>
      <c r="BS1024" s="6"/>
      <c r="BT1024" s="6"/>
      <c r="BU1024" s="6"/>
      <c r="BV1024" s="6"/>
      <c r="BW1024" s="6"/>
      <c r="BX1024" s="6"/>
    </row>
    <row r="1025" spans="1:76" ht="24.95" customHeight="1" x14ac:dyDescent="0.25">
      <c r="A1025" s="43">
        <v>17</v>
      </c>
      <c r="B1025" s="44">
        <v>16</v>
      </c>
      <c r="C1025" s="14" t="s">
        <v>1300</v>
      </c>
      <c r="D1025" s="119">
        <f>IF(AND(AS1025=AS1024,AL1025=AL1024),IF(AL1025="TN",IF(AS1024=3,IF(D1024&lt;'Phan phong'!$I$9,D1024+1,1),IF(D1024&lt;'Phan phong'!$I$10,D1024+1,1)),IF(AS1024=3,IF(D1024&lt;'Phan phong'!$P$9,D1024+1,1),IF(D1024&lt;'Phan phong'!$P$10,D1024+1,1))),1)</f>
        <v>10</v>
      </c>
      <c r="E1025" s="120">
        <v>291023</v>
      </c>
      <c r="F1025" s="121" t="s">
        <v>436</v>
      </c>
      <c r="G1025" s="150" t="s">
        <v>391</v>
      </c>
      <c r="H1025" s="163" t="s">
        <v>234</v>
      </c>
      <c r="I1025" s="142"/>
      <c r="J1025" s="142"/>
      <c r="K1025" s="124"/>
      <c r="L1025" s="124"/>
      <c r="M1025" s="124"/>
      <c r="N1025" s="124"/>
      <c r="O1025" s="124"/>
      <c r="P1025" s="124"/>
      <c r="Q1025" s="142"/>
      <c r="R1025" s="152"/>
      <c r="S1025" s="142"/>
      <c r="T1025" s="142"/>
      <c r="U1025" s="124"/>
      <c r="V1025" s="124"/>
      <c r="W1025" s="124"/>
      <c r="X1025" s="124"/>
      <c r="Y1025" s="124"/>
      <c r="Z1025" s="124"/>
      <c r="AA1025" s="142"/>
      <c r="AB1025" s="152"/>
      <c r="AC1025" s="127">
        <f t="shared" si="139"/>
        <v>0</v>
      </c>
      <c r="AD1025" s="143" t="s">
        <v>1292</v>
      </c>
      <c r="AE1025" s="143" t="s">
        <v>1295</v>
      </c>
      <c r="AF1025" s="129"/>
      <c r="AG1025" s="129"/>
      <c r="AH1025" s="129" t="s">
        <v>1505</v>
      </c>
      <c r="AI1025" s="131">
        <f t="shared" si="137"/>
        <v>36</v>
      </c>
      <c r="AJ1025" s="132" t="str">
        <f t="shared" si="138"/>
        <v>XH</v>
      </c>
      <c r="AK1025" s="133"/>
      <c r="AL1025" s="134" t="str">
        <f t="shared" si="132"/>
        <v>XH</v>
      </c>
      <c r="AM1025" s="119">
        <v>582</v>
      </c>
      <c r="AN1025" s="135">
        <f t="shared" si="133"/>
        <v>2</v>
      </c>
      <c r="AO1025" s="135" t="str">
        <f t="shared" si="134"/>
        <v>126</v>
      </c>
      <c r="AP1025" s="135" t="str">
        <f t="shared" si="135"/>
        <v>12</v>
      </c>
      <c r="AQ1025" s="135" t="str">
        <f t="shared" si="136"/>
        <v>2</v>
      </c>
      <c r="AR1025" s="136"/>
      <c r="AS1025" s="145">
        <v>2</v>
      </c>
      <c r="AT1025" s="161"/>
      <c r="AU1025" s="161"/>
    </row>
    <row r="1026" spans="1:76" ht="24.95" customHeight="1" x14ac:dyDescent="0.25">
      <c r="A1026" s="43">
        <v>17</v>
      </c>
      <c r="B1026" s="44">
        <v>41</v>
      </c>
      <c r="C1026" s="14" t="s">
        <v>1300</v>
      </c>
      <c r="D1026" s="119">
        <f>IF(AND(AS1026=AS1025,AL1026=AL1025),IF(AL1026="TN",IF(AS1025=3,IF(D1025&lt;'Phan phong'!$I$9,D1025+1,1),IF(D1025&lt;'Phan phong'!$I$10,D1025+1,1)),IF(AS1025=3,IF(D1025&lt;'Phan phong'!$P$9,D1025+1,1),IF(D1025&lt;'Phan phong'!$P$10,D1025+1,1))),1)</f>
        <v>11</v>
      </c>
      <c r="E1026" s="138">
        <v>291024</v>
      </c>
      <c r="F1026" s="121" t="s">
        <v>409</v>
      </c>
      <c r="G1026" s="150" t="s">
        <v>391</v>
      </c>
      <c r="H1026" s="163" t="s">
        <v>110</v>
      </c>
      <c r="I1026" s="142"/>
      <c r="J1026" s="142"/>
      <c r="K1026" s="124"/>
      <c r="L1026" s="124"/>
      <c r="M1026" s="124"/>
      <c r="N1026" s="124"/>
      <c r="O1026" s="124"/>
      <c r="P1026" s="124"/>
      <c r="Q1026" s="142"/>
      <c r="R1026" s="172"/>
      <c r="S1026" s="142"/>
      <c r="T1026" s="142"/>
      <c r="U1026" s="124"/>
      <c r="V1026" s="124"/>
      <c r="W1026" s="124"/>
      <c r="X1026" s="124"/>
      <c r="Y1026" s="124"/>
      <c r="Z1026" s="124"/>
      <c r="AA1026" s="142"/>
      <c r="AB1026" s="172"/>
      <c r="AC1026" s="127">
        <f t="shared" si="139"/>
        <v>0</v>
      </c>
      <c r="AD1026" s="143" t="s">
        <v>1558</v>
      </c>
      <c r="AE1026" s="143" t="s">
        <v>37</v>
      </c>
      <c r="AF1026" s="129"/>
      <c r="AG1026" s="129"/>
      <c r="AH1026" s="171"/>
      <c r="AI1026" s="131">
        <f t="shared" si="137"/>
        <v>36</v>
      </c>
      <c r="AJ1026" s="132" t="str">
        <f t="shared" si="138"/>
        <v>XH</v>
      </c>
      <c r="AK1026" s="133"/>
      <c r="AL1026" s="134" t="str">
        <f t="shared" si="132"/>
        <v>XH</v>
      </c>
      <c r="AM1026" s="119">
        <v>688</v>
      </c>
      <c r="AN1026" s="135">
        <f t="shared" si="133"/>
        <v>2</v>
      </c>
      <c r="AO1026" s="135" t="str">
        <f t="shared" si="134"/>
        <v>129</v>
      </c>
      <c r="AP1026" s="135" t="str">
        <f t="shared" si="135"/>
        <v>12</v>
      </c>
      <c r="AQ1026" s="135" t="str">
        <f t="shared" si="136"/>
        <v>2</v>
      </c>
      <c r="AR1026" s="136"/>
      <c r="AS1026" s="145">
        <v>2</v>
      </c>
      <c r="AT1026" s="161"/>
      <c r="AU1026" s="145"/>
      <c r="AV1026" s="4"/>
      <c r="AW1026" s="4"/>
      <c r="AX1026" s="4"/>
      <c r="AY1026" s="4"/>
      <c r="AZ1026" s="4"/>
      <c r="BA1026" s="4"/>
      <c r="BB1026" s="4"/>
      <c r="BC1026" s="4"/>
      <c r="BD1026" s="4"/>
      <c r="BE1026" s="4"/>
      <c r="BF1026" s="4"/>
      <c r="BG1026" s="4"/>
      <c r="BH1026" s="4"/>
      <c r="BI1026" s="4"/>
      <c r="BJ1026" s="4"/>
      <c r="BK1026" s="4"/>
      <c r="BL1026" s="4"/>
      <c r="BM1026" s="4"/>
      <c r="BN1026" s="4"/>
      <c r="BO1026" s="4"/>
      <c r="BP1026" s="4"/>
      <c r="BQ1026" s="4"/>
      <c r="BR1026" s="4"/>
      <c r="BS1026" s="4"/>
      <c r="BT1026" s="4"/>
      <c r="BU1026" s="4"/>
      <c r="BV1026" s="4"/>
      <c r="BW1026" s="4"/>
      <c r="BX1026" s="4"/>
    </row>
    <row r="1027" spans="1:76" ht="24.95" customHeight="1" x14ac:dyDescent="0.2">
      <c r="A1027" s="43">
        <v>20</v>
      </c>
      <c r="B1027" s="44">
        <v>9</v>
      </c>
      <c r="C1027" s="14" t="s">
        <v>1300</v>
      </c>
      <c r="D1027" s="119">
        <f>IF(AND(AS1027=AS1026,AL1027=AL1026),IF(AL1027="TN",IF(AS1026=3,IF(D1026&lt;'Phan phong'!$I$9,D1026+1,1),IF(D1026&lt;'Phan phong'!$I$10,D1026+1,1)),IF(AS1026=3,IF(D1026&lt;'Phan phong'!$P$9,D1026+1,1),IF(D1026&lt;'Phan phong'!$P$10,D1026+1,1))),1)</f>
        <v>12</v>
      </c>
      <c r="E1027" s="120">
        <v>291025</v>
      </c>
      <c r="F1027" s="121" t="s">
        <v>500</v>
      </c>
      <c r="G1027" s="150" t="s">
        <v>391</v>
      </c>
      <c r="H1027" s="163" t="s">
        <v>233</v>
      </c>
      <c r="I1027" s="142"/>
      <c r="J1027" s="142"/>
      <c r="K1027" s="124"/>
      <c r="L1027" s="124"/>
      <c r="M1027" s="124"/>
      <c r="N1027" s="124"/>
      <c r="O1027" s="124"/>
      <c r="P1027" s="124"/>
      <c r="Q1027" s="142"/>
      <c r="R1027" s="126"/>
      <c r="S1027" s="142"/>
      <c r="T1027" s="142"/>
      <c r="U1027" s="124"/>
      <c r="V1027" s="124"/>
      <c r="W1027" s="124"/>
      <c r="X1027" s="124"/>
      <c r="Y1027" s="124"/>
      <c r="Z1027" s="124"/>
      <c r="AA1027" s="142"/>
      <c r="AB1027" s="126"/>
      <c r="AC1027" s="127">
        <f t="shared" si="139"/>
        <v>0</v>
      </c>
      <c r="AD1027" s="143" t="s">
        <v>1285</v>
      </c>
      <c r="AE1027" s="143" t="s">
        <v>37</v>
      </c>
      <c r="AF1027" s="129"/>
      <c r="AG1027" s="129"/>
      <c r="AH1027" s="130"/>
      <c r="AI1027" s="131">
        <f t="shared" si="137"/>
        <v>36</v>
      </c>
      <c r="AJ1027" s="132" t="str">
        <f t="shared" si="138"/>
        <v>XH</v>
      </c>
      <c r="AK1027" s="133"/>
      <c r="AL1027" s="134" t="str">
        <f t="shared" ref="AL1027:AL1090" si="140">IF(AK1027&lt;&gt;"",AK1027,AJ1027)</f>
        <v>XH</v>
      </c>
      <c r="AM1027" s="119">
        <v>440</v>
      </c>
      <c r="AN1027" s="135">
        <f t="shared" ref="AN1027:AN1090" si="141">IF(LEFT(AE1027,2)="11",1,IF(LEFT(AE1027,2)="12",2,0))</f>
        <v>2</v>
      </c>
      <c r="AO1027" s="135" t="str">
        <f t="shared" ref="AO1027:AO1090" si="142">LEFT(AD1027,2)&amp;RIGHT(AD1027,1)</f>
        <v>122</v>
      </c>
      <c r="AP1027" s="135" t="str">
        <f t="shared" ref="AP1027:AP1090" si="143">LEFT(AD1027,2)</f>
        <v>12</v>
      </c>
      <c r="AQ1027" s="135" t="str">
        <f t="shared" ref="AQ1027:AQ1090" si="144">RIGHT(AP1027,1)</f>
        <v>2</v>
      </c>
      <c r="AR1027" s="146"/>
      <c r="AS1027" s="145">
        <v>2</v>
      </c>
      <c r="AT1027" s="145"/>
      <c r="AU1027" s="137"/>
      <c r="AV1027" s="6"/>
      <c r="AW1027" s="6"/>
      <c r="AX1027" s="6"/>
      <c r="AY1027" s="6"/>
      <c r="AZ1027" s="6"/>
      <c r="BA1027" s="6"/>
      <c r="BB1027" s="6"/>
      <c r="BC1027" s="6"/>
      <c r="BD1027" s="6"/>
      <c r="BE1027" s="6"/>
      <c r="BF1027" s="6"/>
      <c r="BG1027" s="6"/>
      <c r="BH1027" s="6"/>
      <c r="BI1027" s="6"/>
      <c r="BJ1027" s="6"/>
      <c r="BK1027" s="6"/>
      <c r="BL1027" s="6"/>
      <c r="BM1027" s="6"/>
      <c r="BN1027" s="6"/>
      <c r="BO1027" s="6"/>
      <c r="BP1027" s="6"/>
      <c r="BQ1027" s="6"/>
      <c r="BR1027" s="6"/>
      <c r="BS1027" s="6"/>
      <c r="BT1027" s="6"/>
      <c r="BU1027" s="6"/>
      <c r="BV1027" s="6"/>
      <c r="BW1027" s="6"/>
      <c r="BX1027" s="6"/>
    </row>
    <row r="1028" spans="1:76" ht="24.95" customHeight="1" x14ac:dyDescent="0.25">
      <c r="A1028" s="43">
        <v>18</v>
      </c>
      <c r="B1028" s="44">
        <v>26</v>
      </c>
      <c r="C1028" s="14" t="s">
        <v>1300</v>
      </c>
      <c r="D1028" s="119">
        <f>IF(AND(AS1028=AS1027,AL1028=AL1027),IF(AL1028="TN",IF(AS1027=3,IF(D1027&lt;'Phan phong'!$I$9,D1027+1,1),IF(D1027&lt;'Phan phong'!$I$10,D1027+1,1)),IF(AS1027=3,IF(D1027&lt;'Phan phong'!$P$9,D1027+1,1),IF(D1027&lt;'Phan phong'!$P$10,D1027+1,1))),1)</f>
        <v>13</v>
      </c>
      <c r="E1028" s="138">
        <v>291026</v>
      </c>
      <c r="F1028" s="121" t="s">
        <v>460</v>
      </c>
      <c r="G1028" s="150" t="s">
        <v>492</v>
      </c>
      <c r="H1028" s="163" t="s">
        <v>47</v>
      </c>
      <c r="I1028" s="142"/>
      <c r="J1028" s="142"/>
      <c r="K1028" s="124"/>
      <c r="L1028" s="124"/>
      <c r="M1028" s="124"/>
      <c r="N1028" s="124"/>
      <c r="O1028" s="124"/>
      <c r="P1028" s="124"/>
      <c r="Q1028" s="142"/>
      <c r="R1028" s="152"/>
      <c r="S1028" s="142"/>
      <c r="T1028" s="142"/>
      <c r="U1028" s="124"/>
      <c r="V1028" s="124"/>
      <c r="W1028" s="124"/>
      <c r="X1028" s="124"/>
      <c r="Y1028" s="124"/>
      <c r="Z1028" s="124"/>
      <c r="AA1028" s="142"/>
      <c r="AB1028" s="152"/>
      <c r="AC1028" s="127">
        <f t="shared" si="139"/>
        <v>0</v>
      </c>
      <c r="AD1028" s="143" t="s">
        <v>1292</v>
      </c>
      <c r="AE1028" s="143" t="s">
        <v>37</v>
      </c>
      <c r="AF1028" s="129"/>
      <c r="AG1028" s="129"/>
      <c r="AH1028" s="130"/>
      <c r="AI1028" s="131">
        <f t="shared" ref="AI1028:AI1091" si="145">IF($D1028=1,AI1027+1,AI1027)</f>
        <v>36</v>
      </c>
      <c r="AJ1028" s="132" t="str">
        <f t="shared" si="138"/>
        <v>XH</v>
      </c>
      <c r="AK1028" s="133"/>
      <c r="AL1028" s="134" t="str">
        <f t="shared" si="140"/>
        <v>XH</v>
      </c>
      <c r="AM1028" s="119">
        <v>583</v>
      </c>
      <c r="AN1028" s="135">
        <f t="shared" si="141"/>
        <v>2</v>
      </c>
      <c r="AO1028" s="135" t="str">
        <f t="shared" si="142"/>
        <v>126</v>
      </c>
      <c r="AP1028" s="135" t="str">
        <f t="shared" si="143"/>
        <v>12</v>
      </c>
      <c r="AQ1028" s="135" t="str">
        <f t="shared" si="144"/>
        <v>2</v>
      </c>
      <c r="AR1028" s="136"/>
      <c r="AS1028" s="145">
        <v>2</v>
      </c>
      <c r="AT1028" s="161"/>
      <c r="AU1028" s="137"/>
      <c r="AV1028" s="6"/>
      <c r="AW1028" s="6"/>
      <c r="AX1028" s="6"/>
      <c r="AY1028" s="6"/>
      <c r="AZ1028" s="6"/>
      <c r="BA1028" s="6"/>
      <c r="BB1028" s="6"/>
      <c r="BC1028" s="6"/>
      <c r="BD1028" s="6"/>
      <c r="BE1028" s="6"/>
      <c r="BF1028" s="6"/>
      <c r="BG1028" s="6"/>
      <c r="BH1028" s="6"/>
      <c r="BI1028" s="6"/>
      <c r="BJ1028" s="6"/>
      <c r="BK1028" s="6"/>
      <c r="BL1028" s="6"/>
      <c r="BM1028" s="6"/>
      <c r="BN1028" s="6"/>
      <c r="BO1028" s="6"/>
      <c r="BP1028" s="6"/>
      <c r="BQ1028" s="6"/>
      <c r="BR1028" s="6"/>
      <c r="BS1028" s="6"/>
      <c r="BT1028" s="6"/>
      <c r="BU1028" s="6"/>
      <c r="BV1028" s="6"/>
      <c r="BW1028" s="6"/>
      <c r="BX1028" s="6"/>
    </row>
    <row r="1029" spans="1:76" ht="24.95" customHeight="1" x14ac:dyDescent="0.2">
      <c r="A1029" s="43">
        <v>16</v>
      </c>
      <c r="B1029" s="44">
        <v>27</v>
      </c>
      <c r="C1029" s="14" t="s">
        <v>1300</v>
      </c>
      <c r="D1029" s="119">
        <f>IF(AND(AS1029=AS1028,AL1029=AL1028),IF(AL1029="TN",IF(AS1028=3,IF(D1028&lt;'Phan phong'!$I$9,D1028+1,1),IF(D1028&lt;'Phan phong'!$I$10,D1028+1,1)),IF(AS1028=3,IF(D1028&lt;'Phan phong'!$P$9,D1028+1,1),IF(D1028&lt;'Phan phong'!$P$10,D1028+1,1))),1)</f>
        <v>14</v>
      </c>
      <c r="E1029" s="120">
        <v>291027</v>
      </c>
      <c r="F1029" s="121" t="s">
        <v>468</v>
      </c>
      <c r="G1029" s="150" t="s">
        <v>492</v>
      </c>
      <c r="H1029" s="163" t="s">
        <v>67</v>
      </c>
      <c r="I1029" s="142"/>
      <c r="J1029" s="142"/>
      <c r="K1029" s="124"/>
      <c r="L1029" s="124"/>
      <c r="M1029" s="124"/>
      <c r="N1029" s="124"/>
      <c r="O1029" s="124"/>
      <c r="P1029" s="124"/>
      <c r="Q1029" s="142"/>
      <c r="R1029" s="126"/>
      <c r="S1029" s="142"/>
      <c r="T1029" s="142"/>
      <c r="U1029" s="124"/>
      <c r="V1029" s="124"/>
      <c r="W1029" s="124"/>
      <c r="X1029" s="124"/>
      <c r="Y1029" s="124"/>
      <c r="Z1029" s="124"/>
      <c r="AA1029" s="142"/>
      <c r="AB1029" s="126"/>
      <c r="AC1029" s="127">
        <f t="shared" si="139"/>
        <v>0</v>
      </c>
      <c r="AD1029" s="143" t="s">
        <v>1288</v>
      </c>
      <c r="AE1029" s="143" t="s">
        <v>1295</v>
      </c>
      <c r="AF1029" s="129"/>
      <c r="AG1029" s="129"/>
      <c r="AH1029" s="171"/>
      <c r="AI1029" s="131">
        <f t="shared" si="145"/>
        <v>36</v>
      </c>
      <c r="AJ1029" s="132" t="str">
        <f t="shared" si="138"/>
        <v>XH</v>
      </c>
      <c r="AK1029" s="133"/>
      <c r="AL1029" s="134" t="str">
        <f t="shared" si="140"/>
        <v>XH</v>
      </c>
      <c r="AM1029" s="119">
        <v>618</v>
      </c>
      <c r="AN1029" s="135">
        <f t="shared" si="141"/>
        <v>2</v>
      </c>
      <c r="AO1029" s="135" t="str">
        <f t="shared" si="142"/>
        <v>127</v>
      </c>
      <c r="AP1029" s="135" t="str">
        <f t="shared" si="143"/>
        <v>12</v>
      </c>
      <c r="AQ1029" s="135" t="str">
        <f t="shared" si="144"/>
        <v>2</v>
      </c>
      <c r="AR1029" s="146"/>
      <c r="AS1029" s="145">
        <v>2</v>
      </c>
      <c r="AT1029" s="145"/>
      <c r="AU1029" s="137"/>
      <c r="AV1029" s="6"/>
      <c r="AW1029" s="6"/>
      <c r="AX1029" s="6"/>
      <c r="AY1029" s="6"/>
      <c r="AZ1029" s="6"/>
      <c r="BA1029" s="6"/>
      <c r="BB1029" s="6"/>
      <c r="BC1029" s="6"/>
      <c r="BD1029" s="6"/>
      <c r="BE1029" s="6"/>
      <c r="BF1029" s="6"/>
      <c r="BG1029" s="6"/>
      <c r="BH1029" s="6"/>
      <c r="BI1029" s="6"/>
      <c r="BJ1029" s="6"/>
      <c r="BK1029" s="6"/>
      <c r="BL1029" s="6"/>
      <c r="BM1029" s="6"/>
      <c r="BN1029" s="6"/>
      <c r="BO1029" s="6"/>
      <c r="BP1029" s="6"/>
      <c r="BQ1029" s="6"/>
      <c r="BR1029" s="6"/>
      <c r="BS1029" s="6"/>
      <c r="BT1029" s="6"/>
      <c r="BU1029" s="6"/>
      <c r="BV1029" s="6"/>
      <c r="BW1029" s="6"/>
      <c r="BX1029" s="6"/>
    </row>
    <row r="1030" spans="1:76" ht="24.95" customHeight="1" x14ac:dyDescent="0.2">
      <c r="A1030" s="43">
        <v>17</v>
      </c>
      <c r="B1030" s="44">
        <v>29</v>
      </c>
      <c r="C1030" s="14" t="s">
        <v>1300</v>
      </c>
      <c r="D1030" s="119">
        <f>IF(AND(AS1030=AS1029,AL1030=AL1029),IF(AL1030="TN",IF(AS1029=3,IF(D1029&lt;'Phan phong'!$I$9,D1029+1,1),IF(D1029&lt;'Phan phong'!$I$10,D1029+1,1)),IF(AS1029=3,IF(D1029&lt;'Phan phong'!$P$9,D1029+1,1),IF(D1029&lt;'Phan phong'!$P$10,D1029+1,1))),1)</f>
        <v>15</v>
      </c>
      <c r="E1030" s="138">
        <v>291028</v>
      </c>
      <c r="F1030" s="121" t="s">
        <v>1380</v>
      </c>
      <c r="G1030" s="150" t="s">
        <v>3</v>
      </c>
      <c r="H1030" s="163" t="s">
        <v>82</v>
      </c>
      <c r="I1030" s="142"/>
      <c r="J1030" s="142"/>
      <c r="K1030" s="124"/>
      <c r="L1030" s="124"/>
      <c r="M1030" s="124"/>
      <c r="N1030" s="124"/>
      <c r="O1030" s="124"/>
      <c r="P1030" s="124"/>
      <c r="Q1030" s="142"/>
      <c r="R1030" s="126"/>
      <c r="S1030" s="142"/>
      <c r="T1030" s="142"/>
      <c r="U1030" s="124"/>
      <c r="V1030" s="124"/>
      <c r="W1030" s="124"/>
      <c r="X1030" s="124"/>
      <c r="Y1030" s="124"/>
      <c r="Z1030" s="124"/>
      <c r="AA1030" s="142"/>
      <c r="AB1030" s="126"/>
      <c r="AC1030" s="127">
        <f t="shared" si="139"/>
        <v>0</v>
      </c>
      <c r="AD1030" s="143" t="s">
        <v>1288</v>
      </c>
      <c r="AE1030" s="143" t="s">
        <v>1293</v>
      </c>
      <c r="AF1030" s="129"/>
      <c r="AG1030" s="129"/>
      <c r="AH1030" s="130"/>
      <c r="AI1030" s="131">
        <f t="shared" si="145"/>
        <v>36</v>
      </c>
      <c r="AJ1030" s="132" t="str">
        <f t="shared" si="138"/>
        <v>TN</v>
      </c>
      <c r="AK1030" s="178" t="s">
        <v>272</v>
      </c>
      <c r="AL1030" s="134" t="str">
        <f t="shared" si="140"/>
        <v>XH</v>
      </c>
      <c r="AM1030" s="119">
        <v>619</v>
      </c>
      <c r="AN1030" s="135">
        <f t="shared" si="141"/>
        <v>2</v>
      </c>
      <c r="AO1030" s="135" t="str">
        <f t="shared" si="142"/>
        <v>127</v>
      </c>
      <c r="AP1030" s="135" t="str">
        <f t="shared" si="143"/>
        <v>12</v>
      </c>
      <c r="AQ1030" s="135" t="str">
        <f t="shared" si="144"/>
        <v>2</v>
      </c>
      <c r="AR1030" s="146"/>
      <c r="AS1030" s="145">
        <v>2</v>
      </c>
      <c r="AT1030" s="145"/>
      <c r="AU1030" s="137"/>
      <c r="AV1030" s="6"/>
      <c r="AW1030" s="6"/>
      <c r="AX1030" s="6"/>
      <c r="AY1030" s="6"/>
      <c r="AZ1030" s="6"/>
      <c r="BA1030" s="6"/>
      <c r="BB1030" s="6"/>
      <c r="BC1030" s="6"/>
      <c r="BD1030" s="6"/>
      <c r="BE1030" s="6"/>
      <c r="BF1030" s="6"/>
      <c r="BG1030" s="6"/>
      <c r="BH1030" s="6"/>
      <c r="BI1030" s="6"/>
      <c r="BJ1030" s="6"/>
      <c r="BK1030" s="6"/>
      <c r="BL1030" s="6"/>
      <c r="BM1030" s="6"/>
      <c r="BN1030" s="6"/>
      <c r="BO1030" s="6"/>
      <c r="BP1030" s="6"/>
      <c r="BQ1030" s="6"/>
      <c r="BR1030" s="6"/>
      <c r="BS1030" s="6"/>
      <c r="BT1030" s="6"/>
      <c r="BU1030" s="6"/>
      <c r="BV1030" s="6"/>
      <c r="BW1030" s="6"/>
      <c r="BX1030" s="6"/>
    </row>
    <row r="1031" spans="1:76" ht="24.95" customHeight="1" x14ac:dyDescent="0.25">
      <c r="A1031" s="43">
        <v>28</v>
      </c>
      <c r="B1031" s="44">
        <v>17</v>
      </c>
      <c r="C1031" s="14" t="s">
        <v>1300</v>
      </c>
      <c r="D1031" s="119">
        <f>IF(AND(AS1031=AS1030,AL1031=AL1030),IF(AL1031="TN",IF(AS1030=3,IF(D1030&lt;'Phan phong'!$I$9,D1030+1,1),IF(D1030&lt;'Phan phong'!$I$10,D1030+1,1)),IF(AS1030=3,IF(D1030&lt;'Phan phong'!$P$9,D1030+1,1),IF(D1030&lt;'Phan phong'!$P$10,D1030+1,1))),1)</f>
        <v>16</v>
      </c>
      <c r="E1031" s="120">
        <v>291029</v>
      </c>
      <c r="F1031" s="121" t="s">
        <v>1403</v>
      </c>
      <c r="G1031" s="150" t="s">
        <v>3</v>
      </c>
      <c r="H1031" s="163" t="s">
        <v>114</v>
      </c>
      <c r="I1031" s="142"/>
      <c r="J1031" s="142"/>
      <c r="K1031" s="124"/>
      <c r="L1031" s="124"/>
      <c r="M1031" s="124"/>
      <c r="N1031" s="124"/>
      <c r="O1031" s="124"/>
      <c r="P1031" s="124"/>
      <c r="Q1031" s="142"/>
      <c r="R1031" s="152"/>
      <c r="S1031" s="142"/>
      <c r="T1031" s="142"/>
      <c r="U1031" s="124"/>
      <c r="V1031" s="124"/>
      <c r="W1031" s="124"/>
      <c r="X1031" s="124"/>
      <c r="Y1031" s="124"/>
      <c r="Z1031" s="124"/>
      <c r="AA1031" s="142"/>
      <c r="AB1031" s="152"/>
      <c r="AC1031" s="127">
        <f t="shared" si="139"/>
        <v>0</v>
      </c>
      <c r="AD1031" s="143" t="s">
        <v>1286</v>
      </c>
      <c r="AE1031" s="143" t="s">
        <v>37</v>
      </c>
      <c r="AF1031" s="129"/>
      <c r="AG1031" s="129"/>
      <c r="AH1031" s="171"/>
      <c r="AI1031" s="131">
        <f t="shared" si="145"/>
        <v>36</v>
      </c>
      <c r="AJ1031" s="132" t="str">
        <f t="shared" si="138"/>
        <v>XH</v>
      </c>
      <c r="AK1031" s="154"/>
      <c r="AL1031" s="134" t="str">
        <f t="shared" si="140"/>
        <v>XH</v>
      </c>
      <c r="AM1031" s="119">
        <v>517</v>
      </c>
      <c r="AN1031" s="135">
        <f t="shared" si="141"/>
        <v>2</v>
      </c>
      <c r="AO1031" s="135" t="str">
        <f t="shared" si="142"/>
        <v>124</v>
      </c>
      <c r="AP1031" s="135" t="str">
        <f t="shared" si="143"/>
        <v>12</v>
      </c>
      <c r="AQ1031" s="135" t="str">
        <f t="shared" si="144"/>
        <v>2</v>
      </c>
      <c r="AR1031" s="155"/>
      <c r="AS1031" s="145">
        <v>2</v>
      </c>
      <c r="AT1031" s="156"/>
      <c r="AU1031" s="145"/>
      <c r="AV1031" s="4"/>
      <c r="AW1031" s="4"/>
      <c r="AX1031" s="4"/>
      <c r="AY1031" s="4"/>
      <c r="AZ1031" s="4"/>
      <c r="BA1031" s="4"/>
      <c r="BB1031" s="4"/>
      <c r="BC1031" s="4"/>
      <c r="BD1031" s="4"/>
      <c r="BE1031" s="4"/>
      <c r="BF1031" s="4"/>
      <c r="BG1031" s="4"/>
      <c r="BH1031" s="4"/>
      <c r="BI1031" s="4"/>
      <c r="BJ1031" s="4"/>
      <c r="BK1031" s="4"/>
      <c r="BL1031" s="4"/>
      <c r="BM1031" s="4"/>
      <c r="BN1031" s="4"/>
      <c r="BO1031" s="4"/>
      <c r="BP1031" s="4"/>
      <c r="BQ1031" s="4"/>
      <c r="BR1031" s="4"/>
      <c r="BS1031" s="4"/>
      <c r="BT1031" s="4"/>
      <c r="BU1031" s="4"/>
      <c r="BV1031" s="4"/>
      <c r="BW1031" s="4"/>
      <c r="BX1031" s="4"/>
    </row>
    <row r="1032" spans="1:76" ht="24.95" customHeight="1" x14ac:dyDescent="0.2">
      <c r="A1032" s="43">
        <v>27</v>
      </c>
      <c r="B1032" s="44">
        <v>16</v>
      </c>
      <c r="C1032" s="14" t="s">
        <v>1300</v>
      </c>
      <c r="D1032" s="119">
        <f>IF(AND(AS1032=AS1031,AL1032=AL1031),IF(AL1032="TN",IF(AS1031=3,IF(D1031&lt;'Phan phong'!$I$9,D1031+1,1),IF(D1031&lt;'Phan phong'!$I$10,D1031+1,1)),IF(AS1031=3,IF(D1031&lt;'Phan phong'!$P$9,D1031+1,1),IF(D1031&lt;'Phan phong'!$P$10,D1031+1,1))),1)</f>
        <v>17</v>
      </c>
      <c r="E1032" s="138">
        <v>291030</v>
      </c>
      <c r="F1032" s="121" t="s">
        <v>348</v>
      </c>
      <c r="G1032" s="150" t="s">
        <v>3</v>
      </c>
      <c r="H1032" s="163" t="s">
        <v>113</v>
      </c>
      <c r="I1032" s="142"/>
      <c r="J1032" s="142"/>
      <c r="K1032" s="124"/>
      <c r="L1032" s="124"/>
      <c r="M1032" s="124"/>
      <c r="N1032" s="124"/>
      <c r="O1032" s="124"/>
      <c r="P1032" s="124"/>
      <c r="Q1032" s="142"/>
      <c r="R1032" s="126"/>
      <c r="S1032" s="142"/>
      <c r="T1032" s="142"/>
      <c r="U1032" s="124"/>
      <c r="V1032" s="124"/>
      <c r="W1032" s="124"/>
      <c r="X1032" s="124"/>
      <c r="Y1032" s="124"/>
      <c r="Z1032" s="124"/>
      <c r="AA1032" s="142"/>
      <c r="AB1032" s="126"/>
      <c r="AC1032" s="127">
        <f t="shared" si="139"/>
        <v>0</v>
      </c>
      <c r="AD1032" s="143" t="s">
        <v>1286</v>
      </c>
      <c r="AE1032" s="143" t="s">
        <v>1297</v>
      </c>
      <c r="AF1032" s="129"/>
      <c r="AG1032" s="129"/>
      <c r="AH1032" s="171"/>
      <c r="AI1032" s="131">
        <f t="shared" si="145"/>
        <v>36</v>
      </c>
      <c r="AJ1032" s="132" t="str">
        <f t="shared" si="138"/>
        <v>XH</v>
      </c>
      <c r="AK1032" s="133"/>
      <c r="AL1032" s="134" t="str">
        <f t="shared" si="140"/>
        <v>XH</v>
      </c>
      <c r="AM1032" s="119">
        <v>516</v>
      </c>
      <c r="AN1032" s="135">
        <f t="shared" si="141"/>
        <v>2</v>
      </c>
      <c r="AO1032" s="135" t="str">
        <f t="shared" si="142"/>
        <v>124</v>
      </c>
      <c r="AP1032" s="135" t="str">
        <f t="shared" si="143"/>
        <v>12</v>
      </c>
      <c r="AQ1032" s="135" t="str">
        <f t="shared" si="144"/>
        <v>2</v>
      </c>
      <c r="AR1032" s="146"/>
      <c r="AS1032" s="145">
        <v>2</v>
      </c>
      <c r="AT1032" s="145"/>
      <c r="AU1032" s="137"/>
      <c r="AV1032" s="6"/>
      <c r="AW1032" s="6"/>
      <c r="AX1032" s="6"/>
      <c r="AY1032" s="6"/>
      <c r="AZ1032" s="6"/>
      <c r="BA1032" s="6"/>
      <c r="BB1032" s="6"/>
      <c r="BC1032" s="6"/>
      <c r="BD1032" s="6"/>
      <c r="BE1032" s="6"/>
      <c r="BF1032" s="6"/>
      <c r="BG1032" s="6"/>
      <c r="BH1032" s="6"/>
      <c r="BI1032" s="6"/>
      <c r="BJ1032" s="6"/>
      <c r="BK1032" s="6"/>
      <c r="BL1032" s="6"/>
      <c r="BM1032" s="6"/>
      <c r="BN1032" s="6"/>
      <c r="BO1032" s="6"/>
      <c r="BP1032" s="6"/>
      <c r="BQ1032" s="6"/>
      <c r="BR1032" s="6"/>
      <c r="BS1032" s="6"/>
      <c r="BT1032" s="6"/>
      <c r="BU1032" s="6"/>
      <c r="BV1032" s="6"/>
      <c r="BW1032" s="6"/>
      <c r="BX1032" s="6"/>
    </row>
    <row r="1033" spans="1:76" ht="24.95" customHeight="1" x14ac:dyDescent="0.2">
      <c r="A1033" s="43">
        <v>19</v>
      </c>
      <c r="B1033" s="44">
        <v>28</v>
      </c>
      <c r="C1033" s="14" t="s">
        <v>1300</v>
      </c>
      <c r="D1033" s="119">
        <f>IF(AND(AS1033=AS1032,AL1033=AL1032),IF(AL1033="TN",IF(AS1032=3,IF(D1032&lt;'Phan phong'!$I$9,D1032+1,1),IF(D1032&lt;'Phan phong'!$I$10,D1032+1,1)),IF(AS1032=3,IF(D1032&lt;'Phan phong'!$P$9,D1032+1,1),IF(D1032&lt;'Phan phong'!$P$10,D1032+1,1))),1)</f>
        <v>18</v>
      </c>
      <c r="E1033" s="120">
        <v>291031</v>
      </c>
      <c r="F1033" s="121" t="s">
        <v>397</v>
      </c>
      <c r="G1033" s="150" t="s">
        <v>1306</v>
      </c>
      <c r="H1033" s="163" t="s">
        <v>236</v>
      </c>
      <c r="I1033" s="142"/>
      <c r="J1033" s="142"/>
      <c r="K1033" s="124"/>
      <c r="L1033" s="124"/>
      <c r="M1033" s="124"/>
      <c r="N1033" s="124"/>
      <c r="O1033" s="124"/>
      <c r="P1033" s="124"/>
      <c r="Q1033" s="142"/>
      <c r="R1033" s="126"/>
      <c r="S1033" s="142"/>
      <c r="T1033" s="142"/>
      <c r="U1033" s="124"/>
      <c r="V1033" s="124"/>
      <c r="W1033" s="124"/>
      <c r="X1033" s="124"/>
      <c r="Y1033" s="124"/>
      <c r="Z1033" s="124"/>
      <c r="AA1033" s="142"/>
      <c r="AB1033" s="126"/>
      <c r="AC1033" s="127">
        <f t="shared" si="139"/>
        <v>0</v>
      </c>
      <c r="AD1033" s="143" t="s">
        <v>1288</v>
      </c>
      <c r="AE1033" s="143" t="s">
        <v>1295</v>
      </c>
      <c r="AF1033" s="129"/>
      <c r="AG1033" s="129"/>
      <c r="AH1033" s="171"/>
      <c r="AI1033" s="131">
        <f t="shared" si="145"/>
        <v>36</v>
      </c>
      <c r="AJ1033" s="132" t="str">
        <f t="shared" si="138"/>
        <v>XH</v>
      </c>
      <c r="AK1033" s="133"/>
      <c r="AL1033" s="134" t="str">
        <f t="shared" si="140"/>
        <v>XH</v>
      </c>
      <c r="AM1033" s="119">
        <v>621</v>
      </c>
      <c r="AN1033" s="135">
        <f t="shared" si="141"/>
        <v>2</v>
      </c>
      <c r="AO1033" s="135" t="str">
        <f t="shared" si="142"/>
        <v>127</v>
      </c>
      <c r="AP1033" s="135" t="str">
        <f t="shared" si="143"/>
        <v>12</v>
      </c>
      <c r="AQ1033" s="135" t="str">
        <f t="shared" si="144"/>
        <v>2</v>
      </c>
      <c r="AR1033" s="146"/>
      <c r="AS1033" s="145">
        <v>2</v>
      </c>
      <c r="AT1033" s="137"/>
      <c r="AU1033" s="137"/>
      <c r="AV1033" s="6"/>
      <c r="AW1033" s="6"/>
      <c r="AX1033" s="6"/>
      <c r="AY1033" s="6"/>
      <c r="AZ1033" s="6"/>
      <c r="BA1033" s="6"/>
      <c r="BB1033" s="6"/>
      <c r="BC1033" s="6"/>
      <c r="BD1033" s="6"/>
      <c r="BE1033" s="6"/>
      <c r="BF1033" s="6"/>
      <c r="BG1033" s="6"/>
      <c r="BH1033" s="6"/>
      <c r="BI1033" s="6"/>
      <c r="BJ1033" s="6"/>
      <c r="BK1033" s="6"/>
      <c r="BL1033" s="6"/>
      <c r="BM1033" s="6"/>
      <c r="BN1033" s="6"/>
      <c r="BO1033" s="6"/>
      <c r="BP1033" s="6"/>
      <c r="BQ1033" s="6"/>
      <c r="BR1033" s="6"/>
      <c r="BS1033" s="6"/>
      <c r="BT1033" s="6"/>
      <c r="BU1033" s="6"/>
      <c r="BV1033" s="6"/>
      <c r="BW1033" s="6"/>
      <c r="BX1033" s="6"/>
    </row>
    <row r="1034" spans="1:76" ht="24.95" customHeight="1" x14ac:dyDescent="0.25">
      <c r="A1034" s="43">
        <v>20</v>
      </c>
      <c r="B1034" s="44">
        <v>30</v>
      </c>
      <c r="C1034" s="14" t="s">
        <v>1300</v>
      </c>
      <c r="D1034" s="119">
        <f>IF(AND(AS1034=AS1033,AL1034=AL1033),IF(AL1034="TN",IF(AS1033=3,IF(D1033&lt;'Phan phong'!$I$9,D1033+1,1),IF(D1033&lt;'Phan phong'!$I$10,D1033+1,1)),IF(AS1033=3,IF(D1033&lt;'Phan phong'!$P$9,D1033+1,1),IF(D1033&lt;'Phan phong'!$P$10,D1033+1,1))),1)</f>
        <v>19</v>
      </c>
      <c r="E1034" s="138">
        <v>291032</v>
      </c>
      <c r="F1034" s="121" t="s">
        <v>1416</v>
      </c>
      <c r="G1034" s="150" t="s">
        <v>1306</v>
      </c>
      <c r="H1034" s="163" t="s">
        <v>237</v>
      </c>
      <c r="I1034" s="142"/>
      <c r="J1034" s="142"/>
      <c r="K1034" s="124"/>
      <c r="L1034" s="124"/>
      <c r="M1034" s="124"/>
      <c r="N1034" s="124"/>
      <c r="O1034" s="124"/>
      <c r="P1034" s="124"/>
      <c r="Q1034" s="142"/>
      <c r="R1034" s="126"/>
      <c r="S1034" s="142"/>
      <c r="T1034" s="142"/>
      <c r="U1034" s="124"/>
      <c r="V1034" s="124"/>
      <c r="W1034" s="124"/>
      <c r="X1034" s="124"/>
      <c r="Y1034" s="124"/>
      <c r="Z1034" s="124"/>
      <c r="AA1034" s="142"/>
      <c r="AB1034" s="126"/>
      <c r="AC1034" s="127">
        <f t="shared" si="139"/>
        <v>0</v>
      </c>
      <c r="AD1034" s="143" t="s">
        <v>1291</v>
      </c>
      <c r="AE1034" s="143" t="s">
        <v>1294</v>
      </c>
      <c r="AF1034" s="129"/>
      <c r="AG1034" s="129"/>
      <c r="AH1034" s="171"/>
      <c r="AI1034" s="131">
        <f t="shared" si="145"/>
        <v>36</v>
      </c>
      <c r="AJ1034" s="132" t="str">
        <f t="shared" ref="AJ1034:AJ1097" si="146">LEFT(RIGHT(AE1034,3),2)</f>
        <v>XH</v>
      </c>
      <c r="AK1034" s="133"/>
      <c r="AL1034" s="134" t="str">
        <f t="shared" si="140"/>
        <v>XH</v>
      </c>
      <c r="AM1034" s="119">
        <v>657</v>
      </c>
      <c r="AN1034" s="135">
        <f t="shared" si="141"/>
        <v>2</v>
      </c>
      <c r="AO1034" s="135" t="str">
        <f t="shared" si="142"/>
        <v>128</v>
      </c>
      <c r="AP1034" s="135" t="str">
        <f t="shared" si="143"/>
        <v>12</v>
      </c>
      <c r="AQ1034" s="135" t="str">
        <f t="shared" si="144"/>
        <v>2</v>
      </c>
      <c r="AR1034" s="136"/>
      <c r="AS1034" s="145">
        <v>2</v>
      </c>
      <c r="AT1034" s="145"/>
      <c r="AU1034" s="145"/>
      <c r="AV1034" s="4"/>
      <c r="AW1034" s="4"/>
      <c r="AX1034" s="4"/>
      <c r="AY1034" s="4"/>
      <c r="AZ1034" s="4"/>
      <c r="BA1034" s="4"/>
      <c r="BB1034" s="4"/>
      <c r="BC1034" s="4"/>
      <c r="BD1034" s="4"/>
      <c r="BE1034" s="4"/>
      <c r="BF1034" s="4"/>
      <c r="BG1034" s="4"/>
      <c r="BH1034" s="4"/>
      <c r="BI1034" s="4"/>
      <c r="BJ1034" s="4"/>
      <c r="BK1034" s="4"/>
      <c r="BL1034" s="4"/>
      <c r="BM1034" s="4"/>
      <c r="BN1034" s="4"/>
      <c r="BO1034" s="4"/>
      <c r="BP1034" s="4"/>
      <c r="BQ1034" s="4"/>
      <c r="BR1034" s="4"/>
      <c r="BS1034" s="4"/>
      <c r="BT1034" s="4"/>
      <c r="BU1034" s="4"/>
      <c r="BV1034" s="4"/>
      <c r="BW1034" s="4"/>
      <c r="BX1034" s="4"/>
    </row>
    <row r="1035" spans="1:76" ht="24.95" customHeight="1" x14ac:dyDescent="0.25">
      <c r="A1035" s="43">
        <v>28</v>
      </c>
      <c r="B1035" s="44">
        <v>13</v>
      </c>
      <c r="C1035" s="14" t="s">
        <v>1300</v>
      </c>
      <c r="D1035" s="119">
        <f>IF(AND(AS1035=AS1034,AL1035=AL1034),IF(AL1035="TN",IF(AS1034=3,IF(D1034&lt;'Phan phong'!$I$9,D1034+1,1),IF(D1034&lt;'Phan phong'!$I$10,D1034+1,1)),IF(AS1034=3,IF(D1034&lt;'Phan phong'!$P$9,D1034+1,1),IF(D1034&lt;'Phan phong'!$P$10,D1034+1,1))),1)</f>
        <v>20</v>
      </c>
      <c r="E1035" s="120">
        <v>291033</v>
      </c>
      <c r="F1035" s="121" t="s">
        <v>1421</v>
      </c>
      <c r="G1035" s="150" t="s">
        <v>1306</v>
      </c>
      <c r="H1035" s="163" t="s">
        <v>86</v>
      </c>
      <c r="I1035" s="142"/>
      <c r="J1035" s="142"/>
      <c r="K1035" s="124"/>
      <c r="L1035" s="124"/>
      <c r="M1035" s="124"/>
      <c r="N1035" s="124"/>
      <c r="O1035" s="124"/>
      <c r="P1035" s="124"/>
      <c r="Q1035" s="142"/>
      <c r="R1035" s="126"/>
      <c r="S1035" s="142"/>
      <c r="T1035" s="142"/>
      <c r="U1035" s="124"/>
      <c r="V1035" s="124"/>
      <c r="W1035" s="124"/>
      <c r="X1035" s="124"/>
      <c r="Y1035" s="124"/>
      <c r="Z1035" s="124"/>
      <c r="AA1035" s="142"/>
      <c r="AB1035" s="126"/>
      <c r="AC1035" s="127">
        <f t="shared" si="139"/>
        <v>0</v>
      </c>
      <c r="AD1035" s="143" t="s">
        <v>1290</v>
      </c>
      <c r="AE1035" s="143" t="s">
        <v>1295</v>
      </c>
      <c r="AF1035" s="129"/>
      <c r="AG1035" s="129"/>
      <c r="AH1035" s="171"/>
      <c r="AI1035" s="131">
        <f t="shared" si="145"/>
        <v>36</v>
      </c>
      <c r="AJ1035" s="132" t="str">
        <f t="shared" si="146"/>
        <v>XH</v>
      </c>
      <c r="AK1035" s="133"/>
      <c r="AL1035" s="134" t="str">
        <f t="shared" si="140"/>
        <v>XH</v>
      </c>
      <c r="AM1035" s="119">
        <v>554</v>
      </c>
      <c r="AN1035" s="135">
        <f t="shared" si="141"/>
        <v>2</v>
      </c>
      <c r="AO1035" s="135" t="str">
        <f t="shared" si="142"/>
        <v>125</v>
      </c>
      <c r="AP1035" s="135" t="str">
        <f t="shared" si="143"/>
        <v>12</v>
      </c>
      <c r="AQ1035" s="135" t="str">
        <f t="shared" si="144"/>
        <v>2</v>
      </c>
      <c r="AR1035" s="136"/>
      <c r="AS1035" s="145">
        <v>2</v>
      </c>
      <c r="AT1035" s="145"/>
      <c r="AU1035" s="137"/>
      <c r="AV1035" s="6"/>
      <c r="AW1035" s="6"/>
      <c r="AX1035" s="6"/>
      <c r="AY1035" s="6"/>
      <c r="AZ1035" s="6"/>
      <c r="BA1035" s="6"/>
      <c r="BB1035" s="6"/>
      <c r="BC1035" s="6"/>
      <c r="BD1035" s="6"/>
      <c r="BE1035" s="6"/>
      <c r="BF1035" s="6"/>
      <c r="BG1035" s="6"/>
      <c r="BH1035" s="6"/>
      <c r="BI1035" s="6"/>
      <c r="BJ1035" s="6"/>
      <c r="BK1035" s="6"/>
      <c r="BL1035" s="6"/>
      <c r="BM1035" s="6"/>
      <c r="BN1035" s="6"/>
      <c r="BO1035" s="6"/>
      <c r="BP1035" s="6"/>
      <c r="BQ1035" s="6"/>
      <c r="BR1035" s="6"/>
      <c r="BS1035" s="6"/>
      <c r="BT1035" s="6"/>
      <c r="BU1035" s="6"/>
      <c r="BV1035" s="6"/>
      <c r="BW1035" s="6"/>
      <c r="BX1035" s="6"/>
    </row>
    <row r="1036" spans="1:76" ht="24.95" customHeight="1" x14ac:dyDescent="0.25">
      <c r="A1036" s="43">
        <v>19</v>
      </c>
      <c r="B1036" s="44">
        <v>36</v>
      </c>
      <c r="C1036" s="14" t="s">
        <v>1300</v>
      </c>
      <c r="D1036" s="119">
        <f>IF(AND(AS1036=AS1035,AL1036=AL1035),IF(AL1036="TN",IF(AS1035=3,IF(D1035&lt;'Phan phong'!$I$9,D1035+1,1),IF(D1035&lt;'Phan phong'!$I$10,D1035+1,1)),IF(AS1035=3,IF(D1035&lt;'Phan phong'!$P$9,D1035+1,1),IF(D1035&lt;'Phan phong'!$P$10,D1035+1,1))),1)</f>
        <v>21</v>
      </c>
      <c r="E1036" s="138">
        <v>291034</v>
      </c>
      <c r="F1036" s="121" t="s">
        <v>342</v>
      </c>
      <c r="G1036" s="150" t="s">
        <v>586</v>
      </c>
      <c r="H1036" s="163" t="s">
        <v>207</v>
      </c>
      <c r="I1036" s="142"/>
      <c r="J1036" s="142"/>
      <c r="K1036" s="124"/>
      <c r="L1036" s="124"/>
      <c r="M1036" s="124"/>
      <c r="N1036" s="124"/>
      <c r="O1036" s="124"/>
      <c r="P1036" s="124"/>
      <c r="Q1036" s="142"/>
      <c r="R1036" s="152"/>
      <c r="S1036" s="142"/>
      <c r="T1036" s="142"/>
      <c r="U1036" s="124"/>
      <c r="V1036" s="124"/>
      <c r="W1036" s="124"/>
      <c r="X1036" s="124"/>
      <c r="Y1036" s="124"/>
      <c r="Z1036" s="124"/>
      <c r="AA1036" s="142"/>
      <c r="AB1036" s="152"/>
      <c r="AC1036" s="127">
        <f t="shared" si="139"/>
        <v>0</v>
      </c>
      <c r="AD1036" s="143" t="s">
        <v>1558</v>
      </c>
      <c r="AE1036" s="143" t="s">
        <v>1296</v>
      </c>
      <c r="AF1036" s="129"/>
      <c r="AG1036" s="129"/>
      <c r="AH1036" s="171"/>
      <c r="AI1036" s="131">
        <f t="shared" si="145"/>
        <v>36</v>
      </c>
      <c r="AJ1036" s="132" t="str">
        <f t="shared" si="146"/>
        <v>XH</v>
      </c>
      <c r="AK1036" s="154"/>
      <c r="AL1036" s="134" t="str">
        <f t="shared" si="140"/>
        <v>XH</v>
      </c>
      <c r="AM1036" s="119">
        <v>690</v>
      </c>
      <c r="AN1036" s="135">
        <f t="shared" si="141"/>
        <v>2</v>
      </c>
      <c r="AO1036" s="135" t="str">
        <f t="shared" si="142"/>
        <v>129</v>
      </c>
      <c r="AP1036" s="135" t="str">
        <f t="shared" si="143"/>
        <v>12</v>
      </c>
      <c r="AQ1036" s="135" t="str">
        <f t="shared" si="144"/>
        <v>2</v>
      </c>
      <c r="AR1036" s="155"/>
      <c r="AS1036" s="145">
        <v>2</v>
      </c>
      <c r="AT1036" s="156"/>
      <c r="AU1036" s="145"/>
      <c r="AV1036" s="4"/>
      <c r="AW1036" s="4"/>
      <c r="AX1036" s="4"/>
      <c r="AY1036" s="4"/>
      <c r="AZ1036" s="4"/>
      <c r="BA1036" s="4"/>
      <c r="BB1036" s="4"/>
      <c r="BC1036" s="4"/>
      <c r="BD1036" s="4"/>
      <c r="BE1036" s="4"/>
      <c r="BF1036" s="4"/>
      <c r="BG1036" s="4"/>
      <c r="BH1036" s="4"/>
      <c r="BI1036" s="4"/>
      <c r="BJ1036" s="4"/>
      <c r="BK1036" s="4"/>
      <c r="BL1036" s="4"/>
      <c r="BM1036" s="4"/>
      <c r="BN1036" s="4"/>
      <c r="BO1036" s="4"/>
      <c r="BP1036" s="4"/>
      <c r="BQ1036" s="4"/>
      <c r="BR1036" s="4"/>
      <c r="BS1036" s="4"/>
      <c r="BT1036" s="4"/>
      <c r="BU1036" s="4"/>
      <c r="BV1036" s="4"/>
      <c r="BW1036" s="4"/>
      <c r="BX1036" s="4"/>
    </row>
    <row r="1037" spans="1:76" ht="24.95" customHeight="1" x14ac:dyDescent="0.25">
      <c r="A1037" s="43">
        <v>20</v>
      </c>
      <c r="B1037" s="44">
        <v>37</v>
      </c>
      <c r="C1037" s="14" t="s">
        <v>1300</v>
      </c>
      <c r="D1037" s="119">
        <f>IF(AND(AS1037=AS1036,AL1037=AL1036),IF(AL1037="TN",IF(AS1036=3,IF(D1036&lt;'Phan phong'!$I$9,D1036+1,1),IF(D1036&lt;'Phan phong'!$I$10,D1036+1,1)),IF(AS1036=3,IF(D1036&lt;'Phan phong'!$P$9,D1036+1,1),IF(D1036&lt;'Phan phong'!$P$10,D1036+1,1))),1)</f>
        <v>22</v>
      </c>
      <c r="E1037" s="120">
        <v>291035</v>
      </c>
      <c r="F1037" s="121" t="s">
        <v>346</v>
      </c>
      <c r="G1037" s="150" t="s">
        <v>586</v>
      </c>
      <c r="H1037" s="163" t="s">
        <v>238</v>
      </c>
      <c r="I1037" s="142"/>
      <c r="J1037" s="142"/>
      <c r="K1037" s="124"/>
      <c r="L1037" s="124"/>
      <c r="M1037" s="124"/>
      <c r="N1037" s="124"/>
      <c r="O1037" s="124"/>
      <c r="P1037" s="124"/>
      <c r="Q1037" s="142"/>
      <c r="R1037" s="152"/>
      <c r="S1037" s="142"/>
      <c r="T1037" s="142"/>
      <c r="U1037" s="124"/>
      <c r="V1037" s="124"/>
      <c r="W1037" s="124"/>
      <c r="X1037" s="124"/>
      <c r="Y1037" s="124"/>
      <c r="Z1037" s="124"/>
      <c r="AA1037" s="142"/>
      <c r="AB1037" s="152"/>
      <c r="AC1037" s="127">
        <f t="shared" si="139"/>
        <v>0</v>
      </c>
      <c r="AD1037" s="143" t="s">
        <v>1558</v>
      </c>
      <c r="AE1037" s="143" t="s">
        <v>1297</v>
      </c>
      <c r="AF1037" s="129"/>
      <c r="AG1037" s="129"/>
      <c r="AH1037" s="130"/>
      <c r="AI1037" s="131">
        <f t="shared" si="145"/>
        <v>36</v>
      </c>
      <c r="AJ1037" s="132" t="str">
        <f t="shared" si="146"/>
        <v>XH</v>
      </c>
      <c r="AK1037" s="133"/>
      <c r="AL1037" s="134" t="str">
        <f t="shared" si="140"/>
        <v>XH</v>
      </c>
      <c r="AM1037" s="119">
        <v>691</v>
      </c>
      <c r="AN1037" s="135">
        <f t="shared" si="141"/>
        <v>2</v>
      </c>
      <c r="AO1037" s="135" t="str">
        <f t="shared" si="142"/>
        <v>129</v>
      </c>
      <c r="AP1037" s="135" t="str">
        <f t="shared" si="143"/>
        <v>12</v>
      </c>
      <c r="AQ1037" s="135" t="str">
        <f t="shared" si="144"/>
        <v>2</v>
      </c>
      <c r="AR1037" s="136"/>
      <c r="AS1037" s="145">
        <v>2</v>
      </c>
      <c r="AT1037" s="161"/>
      <c r="AU1037" s="137"/>
      <c r="AV1037" s="6"/>
      <c r="AW1037" s="6"/>
      <c r="AX1037" s="6"/>
      <c r="AY1037" s="6"/>
      <c r="AZ1037" s="6"/>
      <c r="BA1037" s="6"/>
      <c r="BB1037" s="6"/>
      <c r="BC1037" s="6"/>
      <c r="BD1037" s="6"/>
      <c r="BE1037" s="6"/>
      <c r="BF1037" s="6"/>
      <c r="BG1037" s="6"/>
      <c r="BH1037" s="6"/>
      <c r="BI1037" s="6"/>
      <c r="BJ1037" s="6"/>
      <c r="BK1037" s="6"/>
      <c r="BL1037" s="6"/>
      <c r="BM1037" s="6"/>
      <c r="BN1037" s="6"/>
      <c r="BO1037" s="6"/>
      <c r="BP1037" s="6"/>
      <c r="BQ1037" s="6"/>
      <c r="BR1037" s="6"/>
      <c r="BS1037" s="6"/>
      <c r="BT1037" s="6"/>
      <c r="BU1037" s="6"/>
      <c r="BV1037" s="6"/>
      <c r="BW1037" s="6"/>
      <c r="BX1037" s="6"/>
    </row>
    <row r="1038" spans="1:76" ht="24.95" customHeight="1" x14ac:dyDescent="0.2">
      <c r="A1038" s="43">
        <v>21</v>
      </c>
      <c r="B1038" s="44">
        <v>23</v>
      </c>
      <c r="C1038" s="14" t="s">
        <v>1300</v>
      </c>
      <c r="D1038" s="119">
        <f>IF(AND(AS1038=AS1037,AL1038=AL1037),IF(AL1038="TN",IF(AS1037=3,IF(D1037&lt;'Phan phong'!$I$9,D1037+1,1),IF(D1037&lt;'Phan phong'!$I$10,D1037+1,1)),IF(AS1037=3,IF(D1037&lt;'Phan phong'!$P$9,D1037+1,1),IF(D1037&lt;'Phan phong'!$P$10,D1037+1,1))),1)</f>
        <v>23</v>
      </c>
      <c r="E1038" s="138">
        <v>291036</v>
      </c>
      <c r="F1038" s="121" t="s">
        <v>1431</v>
      </c>
      <c r="G1038" s="150" t="s">
        <v>496</v>
      </c>
      <c r="H1038" s="163" t="s">
        <v>174</v>
      </c>
      <c r="I1038" s="175"/>
      <c r="J1038" s="175"/>
      <c r="K1038" s="124"/>
      <c r="L1038" s="124"/>
      <c r="M1038" s="124"/>
      <c r="N1038" s="124"/>
      <c r="O1038" s="124"/>
      <c r="P1038" s="124"/>
      <c r="Q1038" s="142"/>
      <c r="R1038" s="126"/>
      <c r="S1038" s="175"/>
      <c r="T1038" s="175"/>
      <c r="U1038" s="124"/>
      <c r="V1038" s="124"/>
      <c r="W1038" s="124"/>
      <c r="X1038" s="124"/>
      <c r="Y1038" s="124"/>
      <c r="Z1038" s="124"/>
      <c r="AA1038" s="142"/>
      <c r="AB1038" s="126"/>
      <c r="AC1038" s="127">
        <f t="shared" si="139"/>
        <v>0</v>
      </c>
      <c r="AD1038" s="143" t="s">
        <v>1292</v>
      </c>
      <c r="AE1038" s="143" t="s">
        <v>1294</v>
      </c>
      <c r="AF1038" s="129"/>
      <c r="AG1038" s="129"/>
      <c r="AH1038" s="171"/>
      <c r="AI1038" s="131">
        <f t="shared" si="145"/>
        <v>36</v>
      </c>
      <c r="AJ1038" s="132" t="str">
        <f t="shared" si="146"/>
        <v>XH</v>
      </c>
      <c r="AK1038" s="133"/>
      <c r="AL1038" s="134" t="str">
        <f t="shared" si="140"/>
        <v>XH</v>
      </c>
      <c r="AM1038" s="119">
        <v>586</v>
      </c>
      <c r="AN1038" s="135">
        <f t="shared" si="141"/>
        <v>2</v>
      </c>
      <c r="AO1038" s="135" t="str">
        <f t="shared" si="142"/>
        <v>126</v>
      </c>
      <c r="AP1038" s="135" t="str">
        <f t="shared" si="143"/>
        <v>12</v>
      </c>
      <c r="AQ1038" s="135" t="str">
        <f t="shared" si="144"/>
        <v>2</v>
      </c>
      <c r="AR1038" s="146"/>
      <c r="AS1038" s="145">
        <v>2</v>
      </c>
      <c r="AT1038" s="170"/>
      <c r="AU1038" s="145"/>
      <c r="AV1038" s="4"/>
      <c r="AW1038" s="4"/>
      <c r="AX1038" s="4"/>
      <c r="AY1038" s="4"/>
      <c r="AZ1038" s="4"/>
      <c r="BA1038" s="4"/>
      <c r="BB1038" s="4"/>
      <c r="BC1038" s="4"/>
      <c r="BD1038" s="4"/>
      <c r="BE1038" s="4"/>
      <c r="BF1038" s="4"/>
      <c r="BG1038" s="4"/>
      <c r="BH1038" s="4"/>
      <c r="BI1038" s="4"/>
      <c r="BJ1038" s="4"/>
      <c r="BK1038" s="4"/>
      <c r="BL1038" s="4"/>
      <c r="BM1038" s="4"/>
      <c r="BN1038" s="4"/>
      <c r="BO1038" s="4"/>
      <c r="BP1038" s="4"/>
      <c r="BQ1038" s="4"/>
      <c r="BR1038" s="4"/>
      <c r="BS1038" s="4"/>
      <c r="BT1038" s="4"/>
      <c r="BU1038" s="4"/>
      <c r="BV1038" s="4"/>
      <c r="BW1038" s="4"/>
      <c r="BX1038" s="4"/>
    </row>
    <row r="1039" spans="1:76" ht="24.95" customHeight="1" x14ac:dyDescent="0.25">
      <c r="A1039" s="43">
        <v>21</v>
      </c>
      <c r="B1039" s="44">
        <v>4</v>
      </c>
      <c r="C1039" s="14" t="s">
        <v>1300</v>
      </c>
      <c r="D1039" s="119">
        <f>IF(AND(AS1039=AS1038,AL1039=AL1038),IF(AL1039="TN",IF(AS1038=3,IF(D1038&lt;'Phan phong'!$I$9,D1038+1,1),IF(D1038&lt;'Phan phong'!$I$10,D1038+1,1)),IF(AS1038=3,IF(D1038&lt;'Phan phong'!$P$9,D1038+1,1),IF(D1038&lt;'Phan phong'!$P$10,D1038+1,1))),1)</f>
        <v>24</v>
      </c>
      <c r="E1039" s="120">
        <v>291037</v>
      </c>
      <c r="F1039" s="121" t="s">
        <v>346</v>
      </c>
      <c r="G1039" s="150" t="s">
        <v>496</v>
      </c>
      <c r="H1039" s="163" t="s">
        <v>230</v>
      </c>
      <c r="I1039" s="124"/>
      <c r="J1039" s="124"/>
      <c r="K1039" s="124"/>
      <c r="L1039" s="124"/>
      <c r="M1039" s="124"/>
      <c r="N1039" s="124"/>
      <c r="O1039" s="124"/>
      <c r="P1039" s="124"/>
      <c r="Q1039" s="142"/>
      <c r="R1039" s="126"/>
      <c r="S1039" s="124"/>
      <c r="T1039" s="124"/>
      <c r="U1039" s="124"/>
      <c r="V1039" s="124"/>
      <c r="W1039" s="124"/>
      <c r="X1039" s="124"/>
      <c r="Y1039" s="124"/>
      <c r="Z1039" s="124"/>
      <c r="AA1039" s="142"/>
      <c r="AB1039" s="126"/>
      <c r="AC1039" s="127">
        <f t="shared" ref="AC1039:AC1102" si="147">SUM(I1039,K1039,M1039,O1039)</f>
        <v>0</v>
      </c>
      <c r="AD1039" s="143" t="s">
        <v>1283</v>
      </c>
      <c r="AE1039" s="143" t="s">
        <v>37</v>
      </c>
      <c r="AF1039" s="129"/>
      <c r="AG1039" s="129"/>
      <c r="AH1039" s="130"/>
      <c r="AI1039" s="131">
        <f t="shared" si="145"/>
        <v>36</v>
      </c>
      <c r="AJ1039" s="132" t="str">
        <f t="shared" si="146"/>
        <v>XH</v>
      </c>
      <c r="AK1039" s="133"/>
      <c r="AL1039" s="134" t="str">
        <f t="shared" si="140"/>
        <v>XH</v>
      </c>
      <c r="AM1039" s="119">
        <v>404</v>
      </c>
      <c r="AN1039" s="135">
        <f t="shared" si="141"/>
        <v>2</v>
      </c>
      <c r="AO1039" s="135" t="str">
        <f t="shared" si="142"/>
        <v>121</v>
      </c>
      <c r="AP1039" s="135" t="str">
        <f t="shared" si="143"/>
        <v>12</v>
      </c>
      <c r="AQ1039" s="135" t="str">
        <f t="shared" si="144"/>
        <v>2</v>
      </c>
      <c r="AR1039" s="136"/>
      <c r="AS1039" s="145">
        <v>2</v>
      </c>
      <c r="AT1039" s="145"/>
      <c r="AU1039" s="162"/>
      <c r="AV1039" s="8"/>
      <c r="AW1039" s="8"/>
      <c r="AX1039" s="8"/>
      <c r="AY1039" s="8"/>
      <c r="AZ1039" s="8"/>
      <c r="BA1039" s="8"/>
      <c r="BB1039" s="8"/>
      <c r="BC1039" s="8"/>
      <c r="BD1039" s="8"/>
      <c r="BE1039" s="8"/>
      <c r="BF1039" s="8"/>
      <c r="BG1039" s="8"/>
      <c r="BH1039" s="8"/>
      <c r="BI1039" s="8"/>
      <c r="BJ1039" s="8"/>
      <c r="BK1039" s="8"/>
      <c r="BL1039" s="8"/>
      <c r="BM1039" s="8"/>
      <c r="BN1039" s="8"/>
      <c r="BO1039" s="8"/>
      <c r="BP1039" s="8"/>
      <c r="BQ1039" s="8"/>
      <c r="BR1039" s="8"/>
      <c r="BS1039" s="8"/>
      <c r="BT1039" s="8"/>
      <c r="BU1039" s="8"/>
      <c r="BV1039" s="8"/>
      <c r="BW1039" s="8"/>
      <c r="BX1039" s="8"/>
    </row>
    <row r="1040" spans="1:76" ht="24.95" customHeight="1" x14ac:dyDescent="0.25">
      <c r="A1040" s="43">
        <v>22</v>
      </c>
      <c r="B1040" s="44">
        <v>17</v>
      </c>
      <c r="C1040" s="14" t="s">
        <v>1300</v>
      </c>
      <c r="D1040" s="119">
        <f>IF(AND(AS1040=AS1039,AL1040=AL1039),IF(AL1040="TN",IF(AS1039=3,IF(D1039&lt;'Phan phong'!$I$9,D1039+1,1),IF(D1039&lt;'Phan phong'!$I$10,D1039+1,1)),IF(AS1039=3,IF(D1039&lt;'Phan phong'!$P$9,D1039+1,1),IF(D1039&lt;'Phan phong'!$P$10,D1039+1,1))),1)</f>
        <v>25</v>
      </c>
      <c r="E1040" s="138">
        <v>291038</v>
      </c>
      <c r="F1040" s="121" t="s">
        <v>1417</v>
      </c>
      <c r="G1040" s="150" t="s">
        <v>496</v>
      </c>
      <c r="H1040" s="163" t="s">
        <v>155</v>
      </c>
      <c r="I1040" s="142"/>
      <c r="J1040" s="142"/>
      <c r="K1040" s="124"/>
      <c r="L1040" s="124"/>
      <c r="M1040" s="124"/>
      <c r="N1040" s="124"/>
      <c r="O1040" s="124"/>
      <c r="P1040" s="124"/>
      <c r="Q1040" s="142"/>
      <c r="R1040" s="172"/>
      <c r="S1040" s="142"/>
      <c r="T1040" s="142"/>
      <c r="U1040" s="124"/>
      <c r="V1040" s="124"/>
      <c r="W1040" s="124"/>
      <c r="X1040" s="124"/>
      <c r="Y1040" s="124"/>
      <c r="Z1040" s="124"/>
      <c r="AA1040" s="142"/>
      <c r="AB1040" s="172"/>
      <c r="AC1040" s="127">
        <f t="shared" si="147"/>
        <v>0</v>
      </c>
      <c r="AD1040" s="143" t="s">
        <v>1292</v>
      </c>
      <c r="AE1040" s="143" t="s">
        <v>1295</v>
      </c>
      <c r="AF1040" s="129"/>
      <c r="AG1040" s="129"/>
      <c r="AH1040" s="171"/>
      <c r="AI1040" s="131">
        <f t="shared" si="145"/>
        <v>36</v>
      </c>
      <c r="AJ1040" s="132" t="str">
        <f t="shared" si="146"/>
        <v>XH</v>
      </c>
      <c r="AK1040" s="133"/>
      <c r="AL1040" s="134" t="str">
        <f t="shared" si="140"/>
        <v>XH</v>
      </c>
      <c r="AM1040" s="119">
        <v>587</v>
      </c>
      <c r="AN1040" s="135">
        <f t="shared" si="141"/>
        <v>2</v>
      </c>
      <c r="AO1040" s="135" t="str">
        <f t="shared" si="142"/>
        <v>126</v>
      </c>
      <c r="AP1040" s="135" t="str">
        <f t="shared" si="143"/>
        <v>12</v>
      </c>
      <c r="AQ1040" s="135" t="str">
        <f t="shared" si="144"/>
        <v>2</v>
      </c>
      <c r="AR1040" s="136"/>
      <c r="AS1040" s="145">
        <v>2</v>
      </c>
      <c r="AT1040" s="161"/>
      <c r="AU1040" s="145"/>
      <c r="AV1040" s="4"/>
      <c r="AW1040" s="4"/>
      <c r="AX1040" s="4"/>
      <c r="AY1040" s="4"/>
      <c r="AZ1040" s="4"/>
      <c r="BA1040" s="4"/>
      <c r="BB1040" s="4"/>
      <c r="BC1040" s="4"/>
      <c r="BD1040" s="4"/>
      <c r="BE1040" s="4"/>
      <c r="BF1040" s="4"/>
      <c r="BG1040" s="4"/>
      <c r="BH1040" s="4"/>
      <c r="BI1040" s="4"/>
      <c r="BJ1040" s="4"/>
      <c r="BK1040" s="4"/>
      <c r="BL1040" s="4"/>
      <c r="BM1040" s="4"/>
      <c r="BN1040" s="4"/>
      <c r="BO1040" s="4"/>
      <c r="BP1040" s="4"/>
      <c r="BQ1040" s="4"/>
      <c r="BR1040" s="4"/>
      <c r="BS1040" s="4"/>
      <c r="BT1040" s="4"/>
      <c r="BU1040" s="4"/>
      <c r="BV1040" s="4"/>
      <c r="BW1040" s="4"/>
      <c r="BX1040" s="4"/>
    </row>
    <row r="1041" spans="1:76" ht="24.95" customHeight="1" x14ac:dyDescent="0.2">
      <c r="A1041" s="43">
        <v>22</v>
      </c>
      <c r="B1041" s="44">
        <v>5</v>
      </c>
      <c r="C1041" s="14" t="s">
        <v>1300</v>
      </c>
      <c r="D1041" s="119">
        <f>IF(AND(AS1041=AS1040,AL1041=AL1040),IF(AL1041="TN",IF(AS1040=3,IF(D1040&lt;'Phan phong'!$I$9,D1040+1,1),IF(D1040&lt;'Phan phong'!$I$10,D1040+1,1)),IF(AS1040=3,IF(D1040&lt;'Phan phong'!$P$9,D1040+1,1),IF(D1040&lt;'Phan phong'!$P$10,D1040+1,1))),1)</f>
        <v>26</v>
      </c>
      <c r="E1041" s="120">
        <v>291039</v>
      </c>
      <c r="F1041" s="121" t="s">
        <v>1434</v>
      </c>
      <c r="G1041" s="150" t="s">
        <v>1334</v>
      </c>
      <c r="H1041" s="163" t="s">
        <v>40</v>
      </c>
      <c r="I1041" s="142"/>
      <c r="J1041" s="142"/>
      <c r="K1041" s="124"/>
      <c r="L1041" s="124"/>
      <c r="M1041" s="124"/>
      <c r="N1041" s="124"/>
      <c r="O1041" s="124"/>
      <c r="P1041" s="124"/>
      <c r="Q1041" s="142"/>
      <c r="R1041" s="126"/>
      <c r="S1041" s="142"/>
      <c r="T1041" s="142"/>
      <c r="U1041" s="124"/>
      <c r="V1041" s="124"/>
      <c r="W1041" s="124"/>
      <c r="X1041" s="124"/>
      <c r="Y1041" s="124"/>
      <c r="Z1041" s="124"/>
      <c r="AA1041" s="142"/>
      <c r="AB1041" s="126"/>
      <c r="AC1041" s="127">
        <f t="shared" si="147"/>
        <v>0</v>
      </c>
      <c r="AD1041" s="143" t="s">
        <v>1283</v>
      </c>
      <c r="AE1041" s="143" t="s">
        <v>37</v>
      </c>
      <c r="AF1041" s="129"/>
      <c r="AG1041" s="129"/>
      <c r="AH1041" s="171"/>
      <c r="AI1041" s="131">
        <f t="shared" si="145"/>
        <v>36</v>
      </c>
      <c r="AJ1041" s="132" t="str">
        <f t="shared" si="146"/>
        <v>XH</v>
      </c>
      <c r="AK1041" s="133"/>
      <c r="AL1041" s="134" t="str">
        <f t="shared" si="140"/>
        <v>XH</v>
      </c>
      <c r="AM1041" s="119">
        <v>405</v>
      </c>
      <c r="AN1041" s="135">
        <f t="shared" si="141"/>
        <v>2</v>
      </c>
      <c r="AO1041" s="135" t="str">
        <f t="shared" si="142"/>
        <v>121</v>
      </c>
      <c r="AP1041" s="135" t="str">
        <f t="shared" si="143"/>
        <v>12</v>
      </c>
      <c r="AQ1041" s="135" t="str">
        <f t="shared" si="144"/>
        <v>2</v>
      </c>
      <c r="AR1041" s="146"/>
      <c r="AS1041" s="145">
        <v>2</v>
      </c>
      <c r="AT1041" s="145"/>
      <c r="AU1041" s="137"/>
      <c r="AV1041" s="6"/>
      <c r="AW1041" s="6"/>
      <c r="AX1041" s="6"/>
      <c r="AY1041" s="6"/>
      <c r="AZ1041" s="6"/>
      <c r="BA1041" s="6"/>
      <c r="BB1041" s="6"/>
      <c r="BC1041" s="6"/>
      <c r="BD1041" s="6"/>
      <c r="BE1041" s="6"/>
      <c r="BF1041" s="6"/>
      <c r="BG1041" s="6"/>
      <c r="BH1041" s="6"/>
      <c r="BI1041" s="6"/>
      <c r="BJ1041" s="6"/>
      <c r="BK1041" s="6"/>
      <c r="BL1041" s="6"/>
      <c r="BM1041" s="6"/>
      <c r="BN1041" s="6"/>
      <c r="BO1041" s="6"/>
      <c r="BP1041" s="6"/>
      <c r="BQ1041" s="6"/>
      <c r="BR1041" s="6"/>
      <c r="BS1041" s="6"/>
      <c r="BT1041" s="6"/>
      <c r="BU1041" s="6"/>
      <c r="BV1041" s="6"/>
      <c r="BW1041" s="6"/>
      <c r="BX1041" s="6"/>
    </row>
    <row r="1042" spans="1:76" ht="24.95" customHeight="1" x14ac:dyDescent="0.2">
      <c r="A1042" s="43">
        <v>23</v>
      </c>
      <c r="B1042" s="44">
        <v>6</v>
      </c>
      <c r="C1042" s="14" t="s">
        <v>1300</v>
      </c>
      <c r="D1042" s="119">
        <f>IF(AND(AS1042=AS1041,AL1042=AL1041),IF(AL1042="TN",IF(AS1041=3,IF(D1041&lt;'Phan phong'!$I$9,D1041+1,1),IF(D1041&lt;'Phan phong'!$I$10,D1041+1,1)),IF(AS1041=3,IF(D1041&lt;'Phan phong'!$P$9,D1041+1,1),IF(D1041&lt;'Phan phong'!$P$10,D1041+1,1))),1)</f>
        <v>27</v>
      </c>
      <c r="E1042" s="138">
        <v>291040</v>
      </c>
      <c r="F1042" s="121" t="s">
        <v>346</v>
      </c>
      <c r="G1042" s="150" t="s">
        <v>1338</v>
      </c>
      <c r="H1042" s="163" t="s">
        <v>209</v>
      </c>
      <c r="I1042" s="142"/>
      <c r="J1042" s="142"/>
      <c r="K1042" s="124"/>
      <c r="L1042" s="124"/>
      <c r="M1042" s="124"/>
      <c r="N1042" s="124"/>
      <c r="O1042" s="124"/>
      <c r="P1042" s="124"/>
      <c r="Q1042" s="142"/>
      <c r="R1042" s="126"/>
      <c r="S1042" s="142"/>
      <c r="T1042" s="142"/>
      <c r="U1042" s="124"/>
      <c r="V1042" s="124"/>
      <c r="W1042" s="124"/>
      <c r="X1042" s="124"/>
      <c r="Y1042" s="124"/>
      <c r="Z1042" s="124"/>
      <c r="AA1042" s="142"/>
      <c r="AB1042" s="126"/>
      <c r="AC1042" s="127">
        <f t="shared" si="147"/>
        <v>0</v>
      </c>
      <c r="AD1042" s="143" t="s">
        <v>1283</v>
      </c>
      <c r="AE1042" s="143" t="s">
        <v>37</v>
      </c>
      <c r="AF1042" s="129"/>
      <c r="AG1042" s="129"/>
      <c r="AH1042" s="171"/>
      <c r="AI1042" s="131">
        <f t="shared" si="145"/>
        <v>36</v>
      </c>
      <c r="AJ1042" s="132" t="str">
        <f t="shared" si="146"/>
        <v>XH</v>
      </c>
      <c r="AK1042" s="133"/>
      <c r="AL1042" s="134" t="str">
        <f t="shared" si="140"/>
        <v>XH</v>
      </c>
      <c r="AM1042" s="119">
        <v>406</v>
      </c>
      <c r="AN1042" s="135">
        <f t="shared" si="141"/>
        <v>2</v>
      </c>
      <c r="AO1042" s="135" t="str">
        <f t="shared" si="142"/>
        <v>121</v>
      </c>
      <c r="AP1042" s="135" t="str">
        <f t="shared" si="143"/>
        <v>12</v>
      </c>
      <c r="AQ1042" s="135" t="str">
        <f t="shared" si="144"/>
        <v>2</v>
      </c>
      <c r="AR1042" s="146"/>
      <c r="AS1042" s="145">
        <v>2</v>
      </c>
      <c r="AT1042" s="145"/>
      <c r="AU1042" s="137"/>
      <c r="AV1042" s="6"/>
      <c r="AW1042" s="6"/>
      <c r="AX1042" s="6"/>
      <c r="AY1042" s="6"/>
      <c r="AZ1042" s="6"/>
      <c r="BA1042" s="6"/>
      <c r="BB1042" s="6"/>
      <c r="BC1042" s="6"/>
      <c r="BD1042" s="6"/>
      <c r="BE1042" s="6"/>
      <c r="BF1042" s="6"/>
      <c r="BG1042" s="6"/>
      <c r="BH1042" s="6"/>
      <c r="BI1042" s="6"/>
      <c r="BJ1042" s="6"/>
      <c r="BK1042" s="6"/>
      <c r="BL1042" s="6"/>
      <c r="BM1042" s="6"/>
      <c r="BN1042" s="6"/>
      <c r="BO1042" s="6"/>
      <c r="BP1042" s="6"/>
      <c r="BQ1042" s="6"/>
      <c r="BR1042" s="6"/>
      <c r="BS1042" s="6"/>
      <c r="BT1042" s="6"/>
      <c r="BU1042" s="6"/>
      <c r="BV1042" s="6"/>
      <c r="BW1042" s="6"/>
      <c r="BX1042" s="6"/>
    </row>
    <row r="1043" spans="1:76" ht="24.95" customHeight="1" x14ac:dyDescent="0.2">
      <c r="A1043" s="43">
        <v>21</v>
      </c>
      <c r="B1043" s="44">
        <v>10</v>
      </c>
      <c r="C1043" s="14" t="s">
        <v>1300</v>
      </c>
      <c r="D1043" s="119">
        <f>IF(AND(AS1043=AS1042,AL1043=AL1042),IF(AL1043="TN",IF(AS1042=3,IF(D1042&lt;'Phan phong'!$I$9,D1042+1,1),IF(D1042&lt;'Phan phong'!$I$10,D1042+1,1)),IF(AS1042=3,IF(D1042&lt;'Phan phong'!$P$9,D1042+1,1),IF(D1042&lt;'Phan phong'!$P$10,D1042+1,1))),1)</f>
        <v>1</v>
      </c>
      <c r="E1043" s="120">
        <v>291041</v>
      </c>
      <c r="F1043" s="121" t="s">
        <v>1390</v>
      </c>
      <c r="G1043" s="150" t="s">
        <v>1312</v>
      </c>
      <c r="H1043" s="163" t="s">
        <v>117</v>
      </c>
      <c r="I1043" s="124"/>
      <c r="J1043" s="124"/>
      <c r="K1043" s="124"/>
      <c r="L1043" s="124"/>
      <c r="M1043" s="124"/>
      <c r="N1043" s="124"/>
      <c r="O1043" s="124"/>
      <c r="P1043" s="124"/>
      <c r="Q1043" s="142"/>
      <c r="R1043" s="126"/>
      <c r="S1043" s="124"/>
      <c r="T1043" s="124"/>
      <c r="U1043" s="124"/>
      <c r="V1043" s="124"/>
      <c r="W1043" s="124"/>
      <c r="X1043" s="124"/>
      <c r="Y1043" s="124"/>
      <c r="Z1043" s="124"/>
      <c r="AA1043" s="142"/>
      <c r="AB1043" s="126"/>
      <c r="AC1043" s="127">
        <f t="shared" si="147"/>
        <v>0</v>
      </c>
      <c r="AD1043" s="143" t="s">
        <v>1285</v>
      </c>
      <c r="AE1043" s="143" t="s">
        <v>37</v>
      </c>
      <c r="AF1043" s="129"/>
      <c r="AG1043" s="129"/>
      <c r="AH1043" s="130"/>
      <c r="AI1043" s="131">
        <f t="shared" si="145"/>
        <v>37</v>
      </c>
      <c r="AJ1043" s="132" t="str">
        <f t="shared" si="146"/>
        <v>XH</v>
      </c>
      <c r="AK1043" s="133"/>
      <c r="AL1043" s="134" t="str">
        <f t="shared" si="140"/>
        <v>XH</v>
      </c>
      <c r="AM1043" s="119">
        <v>441</v>
      </c>
      <c r="AN1043" s="135">
        <f t="shared" si="141"/>
        <v>2</v>
      </c>
      <c r="AO1043" s="135" t="str">
        <f t="shared" si="142"/>
        <v>122</v>
      </c>
      <c r="AP1043" s="135" t="str">
        <f t="shared" si="143"/>
        <v>12</v>
      </c>
      <c r="AQ1043" s="135" t="str">
        <f t="shared" si="144"/>
        <v>2</v>
      </c>
      <c r="AR1043" s="146"/>
      <c r="AS1043" s="145">
        <v>2</v>
      </c>
      <c r="AT1043" s="145"/>
      <c r="AU1043" s="137"/>
      <c r="AV1043" s="6"/>
      <c r="AW1043" s="6"/>
      <c r="AX1043" s="6"/>
      <c r="AY1043" s="6"/>
      <c r="AZ1043" s="6"/>
      <c r="BA1043" s="6"/>
      <c r="BB1043" s="6"/>
      <c r="BC1043" s="6"/>
      <c r="BD1043" s="6"/>
      <c r="BE1043" s="6"/>
      <c r="BF1043" s="6"/>
      <c r="BG1043" s="6"/>
      <c r="BH1043" s="6"/>
      <c r="BI1043" s="6"/>
      <c r="BJ1043" s="6"/>
      <c r="BK1043" s="6"/>
      <c r="BL1043" s="6"/>
      <c r="BM1043" s="6"/>
      <c r="BN1043" s="6"/>
      <c r="BO1043" s="6"/>
      <c r="BP1043" s="6"/>
      <c r="BQ1043" s="6"/>
      <c r="BR1043" s="6"/>
      <c r="BS1043" s="6"/>
      <c r="BT1043" s="6"/>
      <c r="BU1043" s="6"/>
      <c r="BV1043" s="6"/>
      <c r="BW1043" s="6"/>
      <c r="BX1043" s="6"/>
    </row>
    <row r="1044" spans="1:76" ht="24.95" customHeight="1" x14ac:dyDescent="0.2">
      <c r="A1044" s="43">
        <v>20</v>
      </c>
      <c r="B1044" s="44">
        <v>29</v>
      </c>
      <c r="C1044" s="14" t="s">
        <v>1300</v>
      </c>
      <c r="D1044" s="119">
        <f>IF(AND(AS1044=AS1043,AL1044=AL1043),IF(AL1044="TN",IF(AS1043=3,IF(D1043&lt;'Phan phong'!$I$9,D1043+1,1),IF(D1043&lt;'Phan phong'!$I$10,D1043+1,1)),IF(AS1043=3,IF(D1043&lt;'Phan phong'!$P$9,D1043+1,1),IF(D1043&lt;'Phan phong'!$P$10,D1043+1,1))),1)</f>
        <v>2</v>
      </c>
      <c r="E1044" s="138">
        <v>291042</v>
      </c>
      <c r="F1044" s="121" t="s">
        <v>513</v>
      </c>
      <c r="G1044" s="150" t="s">
        <v>329</v>
      </c>
      <c r="H1044" s="163" t="s">
        <v>241</v>
      </c>
      <c r="I1044" s="142"/>
      <c r="J1044" s="142"/>
      <c r="K1044" s="124"/>
      <c r="L1044" s="124"/>
      <c r="M1044" s="124"/>
      <c r="N1044" s="124"/>
      <c r="O1044" s="124"/>
      <c r="P1044" s="124"/>
      <c r="Q1044" s="142"/>
      <c r="R1044" s="126"/>
      <c r="S1044" s="142"/>
      <c r="T1044" s="142"/>
      <c r="U1044" s="124"/>
      <c r="V1044" s="124"/>
      <c r="W1044" s="124"/>
      <c r="X1044" s="124"/>
      <c r="Y1044" s="124"/>
      <c r="Z1044" s="124"/>
      <c r="AA1044" s="142"/>
      <c r="AB1044" s="126"/>
      <c r="AC1044" s="127">
        <f t="shared" si="147"/>
        <v>0</v>
      </c>
      <c r="AD1044" s="143" t="s">
        <v>1288</v>
      </c>
      <c r="AE1044" s="143" t="s">
        <v>1295</v>
      </c>
      <c r="AF1044" s="129"/>
      <c r="AG1044" s="129"/>
      <c r="AH1044" s="171"/>
      <c r="AI1044" s="131">
        <f t="shared" si="145"/>
        <v>37</v>
      </c>
      <c r="AJ1044" s="132" t="str">
        <f t="shared" si="146"/>
        <v>XH</v>
      </c>
      <c r="AK1044" s="133"/>
      <c r="AL1044" s="134" t="str">
        <f t="shared" si="140"/>
        <v>XH</v>
      </c>
      <c r="AM1044" s="119">
        <v>622</v>
      </c>
      <c r="AN1044" s="135">
        <f t="shared" si="141"/>
        <v>2</v>
      </c>
      <c r="AO1044" s="135" t="str">
        <f t="shared" si="142"/>
        <v>127</v>
      </c>
      <c r="AP1044" s="135" t="str">
        <f t="shared" si="143"/>
        <v>12</v>
      </c>
      <c r="AQ1044" s="135" t="str">
        <f t="shared" si="144"/>
        <v>2</v>
      </c>
      <c r="AR1044" s="146"/>
      <c r="AS1044" s="145">
        <v>2</v>
      </c>
      <c r="AT1044" s="145"/>
      <c r="AU1044" s="145"/>
      <c r="AV1044" s="4"/>
      <c r="AW1044" s="4"/>
      <c r="AX1044" s="4"/>
      <c r="AY1044" s="4"/>
      <c r="AZ1044" s="4"/>
      <c r="BA1044" s="4"/>
      <c r="BB1044" s="4"/>
      <c r="BC1044" s="4"/>
      <c r="BD1044" s="4"/>
      <c r="BE1044" s="4"/>
      <c r="BF1044" s="4"/>
      <c r="BG1044" s="4"/>
      <c r="BH1044" s="4"/>
      <c r="BI1044" s="4"/>
      <c r="BJ1044" s="4"/>
      <c r="BK1044" s="4"/>
      <c r="BL1044" s="4"/>
      <c r="BM1044" s="4"/>
      <c r="BN1044" s="4"/>
      <c r="BO1044" s="4"/>
      <c r="BP1044" s="4"/>
      <c r="BQ1044" s="4"/>
      <c r="BR1044" s="4"/>
      <c r="BS1044" s="4"/>
      <c r="BT1044" s="4"/>
      <c r="BU1044" s="4"/>
      <c r="BV1044" s="4"/>
      <c r="BW1044" s="4"/>
      <c r="BX1044" s="4"/>
    </row>
    <row r="1045" spans="1:76" ht="24.95" customHeight="1" x14ac:dyDescent="0.25">
      <c r="A1045" s="43">
        <v>22</v>
      </c>
      <c r="B1045" s="44">
        <v>6</v>
      </c>
      <c r="C1045" s="14" t="s">
        <v>1300</v>
      </c>
      <c r="D1045" s="119">
        <f>IF(AND(AS1045=AS1044,AL1045=AL1044),IF(AL1045="TN",IF(AS1044=3,IF(D1044&lt;'Phan phong'!$I$9,D1044+1,1),IF(D1044&lt;'Phan phong'!$I$10,D1044+1,1)),IF(AS1044=3,IF(D1044&lt;'Phan phong'!$P$9,D1044+1,1),IF(D1044&lt;'Phan phong'!$P$10,D1044+1,1))),1)</f>
        <v>3</v>
      </c>
      <c r="E1045" s="120">
        <v>291043</v>
      </c>
      <c r="F1045" s="121" t="s">
        <v>346</v>
      </c>
      <c r="G1045" s="150" t="s">
        <v>329</v>
      </c>
      <c r="H1045" s="163" t="s">
        <v>239</v>
      </c>
      <c r="I1045" s="142"/>
      <c r="J1045" s="142"/>
      <c r="K1045" s="124"/>
      <c r="L1045" s="124"/>
      <c r="M1045" s="124"/>
      <c r="N1045" s="124"/>
      <c r="O1045" s="124"/>
      <c r="P1045" s="124"/>
      <c r="Q1045" s="142"/>
      <c r="R1045" s="152"/>
      <c r="S1045" s="142"/>
      <c r="T1045" s="142"/>
      <c r="U1045" s="124"/>
      <c r="V1045" s="124"/>
      <c r="W1045" s="124"/>
      <c r="X1045" s="124"/>
      <c r="Y1045" s="124"/>
      <c r="Z1045" s="124"/>
      <c r="AA1045" s="142"/>
      <c r="AB1045" s="152"/>
      <c r="AC1045" s="127">
        <f t="shared" si="147"/>
        <v>0</v>
      </c>
      <c r="AD1045" s="143" t="s">
        <v>1285</v>
      </c>
      <c r="AE1045" s="143" t="s">
        <v>1296</v>
      </c>
      <c r="AF1045" s="129"/>
      <c r="AG1045" s="129"/>
      <c r="AH1045" s="171"/>
      <c r="AI1045" s="131">
        <f t="shared" si="145"/>
        <v>37</v>
      </c>
      <c r="AJ1045" s="132" t="str">
        <f t="shared" si="146"/>
        <v>XH</v>
      </c>
      <c r="AK1045" s="154"/>
      <c r="AL1045" s="134" t="str">
        <f t="shared" si="140"/>
        <v>XH</v>
      </c>
      <c r="AM1045" s="119">
        <v>442</v>
      </c>
      <c r="AN1045" s="135">
        <f t="shared" si="141"/>
        <v>2</v>
      </c>
      <c r="AO1045" s="135" t="str">
        <f t="shared" si="142"/>
        <v>122</v>
      </c>
      <c r="AP1045" s="135" t="str">
        <f t="shared" si="143"/>
        <v>12</v>
      </c>
      <c r="AQ1045" s="135" t="str">
        <f t="shared" si="144"/>
        <v>2</v>
      </c>
      <c r="AR1045" s="155"/>
      <c r="AS1045" s="145">
        <v>2</v>
      </c>
      <c r="AT1045" s="156"/>
      <c r="AU1045" s="145"/>
      <c r="AV1045" s="4"/>
      <c r="AW1045" s="4"/>
      <c r="AX1045" s="4"/>
      <c r="AY1045" s="4"/>
      <c r="AZ1045" s="4"/>
      <c r="BA1045" s="4"/>
      <c r="BB1045" s="4"/>
      <c r="BC1045" s="4"/>
      <c r="BD1045" s="4"/>
      <c r="BE1045" s="4"/>
      <c r="BF1045" s="4"/>
      <c r="BG1045" s="4"/>
      <c r="BH1045" s="4"/>
      <c r="BI1045" s="4"/>
      <c r="BJ1045" s="4"/>
      <c r="BK1045" s="4"/>
      <c r="BL1045" s="4"/>
      <c r="BM1045" s="4"/>
      <c r="BN1045" s="4"/>
      <c r="BO1045" s="4"/>
      <c r="BP1045" s="4"/>
      <c r="BQ1045" s="4"/>
      <c r="BR1045" s="4"/>
      <c r="BS1045" s="4"/>
      <c r="BT1045" s="4"/>
      <c r="BU1045" s="4"/>
      <c r="BV1045" s="4"/>
      <c r="BW1045" s="4"/>
      <c r="BX1045" s="4"/>
    </row>
    <row r="1046" spans="1:76" ht="24.95" customHeight="1" x14ac:dyDescent="0.25">
      <c r="A1046" s="43">
        <v>29</v>
      </c>
      <c r="B1046" s="44">
        <v>14</v>
      </c>
      <c r="C1046" s="14" t="s">
        <v>1300</v>
      </c>
      <c r="D1046" s="119">
        <f>IF(AND(AS1046=AS1045,AL1046=AL1045),IF(AL1046="TN",IF(AS1045=3,IF(D1045&lt;'Phan phong'!$I$9,D1045+1,1),IF(D1045&lt;'Phan phong'!$I$10,D1045+1,1)),IF(AS1045=3,IF(D1045&lt;'Phan phong'!$P$9,D1045+1,1),IF(D1045&lt;'Phan phong'!$P$10,D1045+1,1))),1)</f>
        <v>4</v>
      </c>
      <c r="E1046" s="138">
        <v>291044</v>
      </c>
      <c r="F1046" s="121" t="s">
        <v>1417</v>
      </c>
      <c r="G1046" s="150" t="s">
        <v>329</v>
      </c>
      <c r="H1046" s="163" t="s">
        <v>240</v>
      </c>
      <c r="I1046" s="142"/>
      <c r="J1046" s="142"/>
      <c r="K1046" s="124"/>
      <c r="L1046" s="124"/>
      <c r="M1046" s="124"/>
      <c r="N1046" s="124"/>
      <c r="O1046" s="124"/>
      <c r="P1046" s="124"/>
      <c r="Q1046" s="142"/>
      <c r="R1046" s="152"/>
      <c r="S1046" s="142"/>
      <c r="T1046" s="142"/>
      <c r="U1046" s="124"/>
      <c r="V1046" s="124"/>
      <c r="W1046" s="124"/>
      <c r="X1046" s="124"/>
      <c r="Y1046" s="124"/>
      <c r="Z1046" s="124"/>
      <c r="AA1046" s="142"/>
      <c r="AB1046" s="152"/>
      <c r="AC1046" s="127">
        <f t="shared" si="147"/>
        <v>0</v>
      </c>
      <c r="AD1046" s="143" t="s">
        <v>1290</v>
      </c>
      <c r="AE1046" s="143" t="s">
        <v>1295</v>
      </c>
      <c r="AF1046" s="129"/>
      <c r="AG1046" s="129"/>
      <c r="AH1046" s="130"/>
      <c r="AI1046" s="131">
        <f t="shared" si="145"/>
        <v>37</v>
      </c>
      <c r="AJ1046" s="132" t="str">
        <f t="shared" si="146"/>
        <v>XH</v>
      </c>
      <c r="AK1046" s="133"/>
      <c r="AL1046" s="134" t="str">
        <f t="shared" si="140"/>
        <v>XH</v>
      </c>
      <c r="AM1046" s="119">
        <v>555</v>
      </c>
      <c r="AN1046" s="135">
        <f t="shared" si="141"/>
        <v>2</v>
      </c>
      <c r="AO1046" s="135" t="str">
        <f t="shared" si="142"/>
        <v>125</v>
      </c>
      <c r="AP1046" s="135" t="str">
        <f t="shared" si="143"/>
        <v>12</v>
      </c>
      <c r="AQ1046" s="135" t="str">
        <f t="shared" si="144"/>
        <v>2</v>
      </c>
      <c r="AR1046" s="136"/>
      <c r="AS1046" s="145">
        <v>2</v>
      </c>
      <c r="AT1046" s="161"/>
      <c r="AU1046" s="304"/>
      <c r="AV1046" s="6"/>
      <c r="AW1046" s="6"/>
      <c r="AX1046" s="6"/>
      <c r="AY1046" s="6"/>
      <c r="AZ1046" s="6"/>
      <c r="BA1046" s="6"/>
      <c r="BB1046" s="6"/>
      <c r="BC1046" s="6"/>
      <c r="BD1046" s="6"/>
      <c r="BE1046" s="6"/>
      <c r="BF1046" s="6"/>
      <c r="BG1046" s="6"/>
      <c r="BH1046" s="6"/>
      <c r="BI1046" s="6"/>
      <c r="BJ1046" s="6"/>
      <c r="BK1046" s="6"/>
      <c r="BL1046" s="6"/>
      <c r="BM1046" s="6"/>
      <c r="BN1046" s="6"/>
      <c r="BO1046" s="6"/>
      <c r="BP1046" s="6"/>
      <c r="BQ1046" s="6"/>
      <c r="BR1046" s="6"/>
      <c r="BS1046" s="6"/>
      <c r="BT1046" s="6"/>
      <c r="BU1046" s="6"/>
      <c r="BV1046" s="6"/>
      <c r="BW1046" s="6"/>
      <c r="BX1046" s="6"/>
    </row>
    <row r="1047" spans="1:76" ht="24.95" customHeight="1" x14ac:dyDescent="0.25">
      <c r="A1047" s="43">
        <v>21</v>
      </c>
      <c r="B1047" s="44">
        <v>33</v>
      </c>
      <c r="C1047" s="14" t="s">
        <v>1300</v>
      </c>
      <c r="D1047" s="119">
        <f>IF(AND(AS1047=AS1046,AL1047=AL1046),IF(AL1047="TN",IF(AS1046=3,IF(D1046&lt;'Phan phong'!$I$9,D1046+1,1),IF(D1046&lt;'Phan phong'!$I$10,D1046+1,1)),IF(AS1046=3,IF(D1046&lt;'Phan phong'!$P$9,D1046+1,1),IF(D1046&lt;'Phan phong'!$P$10,D1046+1,1))),1)</f>
        <v>5</v>
      </c>
      <c r="E1047" s="120">
        <v>291045</v>
      </c>
      <c r="F1047" s="121" t="s">
        <v>532</v>
      </c>
      <c r="G1047" s="150" t="s">
        <v>329</v>
      </c>
      <c r="H1047" s="163" t="s">
        <v>223</v>
      </c>
      <c r="I1047" s="142"/>
      <c r="J1047" s="142"/>
      <c r="K1047" s="124"/>
      <c r="L1047" s="124"/>
      <c r="M1047" s="124"/>
      <c r="N1047" s="124"/>
      <c r="O1047" s="124"/>
      <c r="P1047" s="124"/>
      <c r="Q1047" s="142"/>
      <c r="R1047" s="172"/>
      <c r="S1047" s="142"/>
      <c r="T1047" s="142"/>
      <c r="U1047" s="124"/>
      <c r="V1047" s="124"/>
      <c r="W1047" s="124"/>
      <c r="X1047" s="124"/>
      <c r="Y1047" s="124"/>
      <c r="Z1047" s="124"/>
      <c r="AA1047" s="142"/>
      <c r="AB1047" s="172"/>
      <c r="AC1047" s="127">
        <f t="shared" si="147"/>
        <v>0</v>
      </c>
      <c r="AD1047" s="143" t="s">
        <v>1291</v>
      </c>
      <c r="AE1047" s="143" t="s">
        <v>1295</v>
      </c>
      <c r="AF1047" s="129"/>
      <c r="AG1047" s="129"/>
      <c r="AH1047" s="171"/>
      <c r="AI1047" s="131">
        <f t="shared" si="145"/>
        <v>37</v>
      </c>
      <c r="AJ1047" s="132" t="str">
        <f t="shared" si="146"/>
        <v>XH</v>
      </c>
      <c r="AK1047" s="133"/>
      <c r="AL1047" s="134" t="str">
        <f t="shared" si="140"/>
        <v>XH</v>
      </c>
      <c r="AM1047" s="119">
        <v>658</v>
      </c>
      <c r="AN1047" s="135">
        <f t="shared" si="141"/>
        <v>2</v>
      </c>
      <c r="AO1047" s="135" t="str">
        <f t="shared" si="142"/>
        <v>128</v>
      </c>
      <c r="AP1047" s="135" t="str">
        <f t="shared" si="143"/>
        <v>12</v>
      </c>
      <c r="AQ1047" s="135" t="str">
        <f t="shared" si="144"/>
        <v>2</v>
      </c>
      <c r="AR1047" s="136"/>
      <c r="AS1047" s="145">
        <v>2</v>
      </c>
      <c r="AT1047" s="161"/>
      <c r="AU1047" s="145"/>
      <c r="AV1047" s="4"/>
      <c r="AW1047" s="4"/>
      <c r="AX1047" s="4"/>
      <c r="AY1047" s="4"/>
      <c r="AZ1047" s="4"/>
      <c r="BA1047" s="4"/>
      <c r="BB1047" s="4"/>
      <c r="BC1047" s="4"/>
      <c r="BD1047" s="4"/>
      <c r="BE1047" s="4"/>
      <c r="BF1047" s="4"/>
      <c r="BG1047" s="4"/>
      <c r="BH1047" s="4"/>
      <c r="BI1047" s="4"/>
      <c r="BJ1047" s="4"/>
      <c r="BK1047" s="4"/>
      <c r="BL1047" s="4"/>
      <c r="BM1047" s="4"/>
      <c r="BN1047" s="4"/>
      <c r="BO1047" s="4"/>
      <c r="BP1047" s="4"/>
      <c r="BQ1047" s="4"/>
      <c r="BR1047" s="4"/>
      <c r="BS1047" s="4"/>
      <c r="BT1047" s="4"/>
      <c r="BU1047" s="4"/>
      <c r="BV1047" s="4"/>
      <c r="BW1047" s="4"/>
      <c r="BX1047" s="4"/>
    </row>
    <row r="1048" spans="1:76" ht="24.95" customHeight="1" x14ac:dyDescent="0.25">
      <c r="A1048" s="43">
        <v>23</v>
      </c>
      <c r="B1048" s="44">
        <v>26</v>
      </c>
      <c r="C1048" s="14" t="s">
        <v>1300</v>
      </c>
      <c r="D1048" s="119">
        <f>IF(AND(AS1048=AS1047,AL1048=AL1047),IF(AL1048="TN",IF(AS1047=3,IF(D1047&lt;'Phan phong'!$I$9,D1047+1,1),IF(D1047&lt;'Phan phong'!$I$10,D1047+1,1)),IF(AS1047=3,IF(D1047&lt;'Phan phong'!$P$9,D1047+1,1),IF(D1047&lt;'Phan phong'!$P$10,D1047+1,1))),1)</f>
        <v>6</v>
      </c>
      <c r="E1048" s="138">
        <v>291046</v>
      </c>
      <c r="F1048" s="121" t="s">
        <v>532</v>
      </c>
      <c r="G1048" s="150" t="s">
        <v>1336</v>
      </c>
      <c r="H1048" s="163" t="s">
        <v>242</v>
      </c>
      <c r="I1048" s="142"/>
      <c r="J1048" s="142"/>
      <c r="K1048" s="124"/>
      <c r="L1048" s="124"/>
      <c r="M1048" s="124"/>
      <c r="N1048" s="124"/>
      <c r="O1048" s="124"/>
      <c r="P1048" s="124"/>
      <c r="Q1048" s="142"/>
      <c r="R1048" s="152"/>
      <c r="S1048" s="142"/>
      <c r="T1048" s="142"/>
      <c r="U1048" s="124"/>
      <c r="V1048" s="124"/>
      <c r="W1048" s="124"/>
      <c r="X1048" s="124"/>
      <c r="Y1048" s="124"/>
      <c r="Z1048" s="124"/>
      <c r="AA1048" s="142"/>
      <c r="AB1048" s="152"/>
      <c r="AC1048" s="127">
        <f t="shared" si="147"/>
        <v>0</v>
      </c>
      <c r="AD1048" s="143" t="s">
        <v>1292</v>
      </c>
      <c r="AE1048" s="143" t="s">
        <v>1293</v>
      </c>
      <c r="AF1048" s="129"/>
      <c r="AG1048" s="129"/>
      <c r="AH1048" s="130"/>
      <c r="AI1048" s="131">
        <f t="shared" si="145"/>
        <v>37</v>
      </c>
      <c r="AJ1048" s="132" t="str">
        <f t="shared" si="146"/>
        <v>TN</v>
      </c>
      <c r="AK1048" s="178" t="s">
        <v>272</v>
      </c>
      <c r="AL1048" s="134" t="str">
        <f t="shared" si="140"/>
        <v>XH</v>
      </c>
      <c r="AM1048" s="119">
        <v>588</v>
      </c>
      <c r="AN1048" s="135">
        <f t="shared" si="141"/>
        <v>2</v>
      </c>
      <c r="AO1048" s="135" t="str">
        <f t="shared" si="142"/>
        <v>126</v>
      </c>
      <c r="AP1048" s="135" t="str">
        <f t="shared" si="143"/>
        <v>12</v>
      </c>
      <c r="AQ1048" s="135" t="str">
        <f t="shared" si="144"/>
        <v>2</v>
      </c>
      <c r="AR1048" s="136"/>
      <c r="AS1048" s="145">
        <v>2</v>
      </c>
      <c r="AT1048" s="161"/>
      <c r="AU1048" s="137"/>
      <c r="AV1048" s="6"/>
      <c r="AW1048" s="6"/>
      <c r="AX1048" s="6"/>
      <c r="AY1048" s="6"/>
      <c r="AZ1048" s="6"/>
      <c r="BA1048" s="6"/>
      <c r="BB1048" s="6"/>
      <c r="BC1048" s="6"/>
      <c r="BD1048" s="6"/>
      <c r="BE1048" s="6"/>
      <c r="BF1048" s="6"/>
      <c r="BG1048" s="6"/>
      <c r="BH1048" s="6"/>
      <c r="BI1048" s="6"/>
      <c r="BJ1048" s="6"/>
      <c r="BK1048" s="6"/>
      <c r="BL1048" s="6"/>
      <c r="BM1048" s="6"/>
      <c r="BN1048" s="6"/>
      <c r="BO1048" s="6"/>
      <c r="BP1048" s="6"/>
      <c r="BQ1048" s="6"/>
      <c r="BR1048" s="6"/>
      <c r="BS1048" s="6"/>
      <c r="BT1048" s="6"/>
      <c r="BU1048" s="6"/>
      <c r="BV1048" s="6"/>
      <c r="BW1048" s="6"/>
      <c r="BX1048" s="6"/>
    </row>
    <row r="1049" spans="1:76" ht="24.95" customHeight="1" x14ac:dyDescent="0.25">
      <c r="A1049" s="43">
        <v>24</v>
      </c>
      <c r="B1049" s="44">
        <v>18</v>
      </c>
      <c r="C1049" s="14" t="s">
        <v>1300</v>
      </c>
      <c r="D1049" s="119">
        <f>IF(AND(AS1049=AS1048,AL1049=AL1048),IF(AL1049="TN",IF(AS1048=3,IF(D1048&lt;'Phan phong'!$I$9,D1048+1,1),IF(D1048&lt;'Phan phong'!$I$10,D1048+1,1)),IF(AS1048=3,IF(D1048&lt;'Phan phong'!$P$9,D1048+1,1),IF(D1048&lt;'Phan phong'!$P$10,D1048+1,1))),1)</f>
        <v>7</v>
      </c>
      <c r="E1049" s="120">
        <v>291047</v>
      </c>
      <c r="F1049" s="121" t="s">
        <v>1428</v>
      </c>
      <c r="G1049" s="150" t="s">
        <v>361</v>
      </c>
      <c r="H1049" s="163" t="s">
        <v>243</v>
      </c>
      <c r="I1049" s="142"/>
      <c r="J1049" s="142"/>
      <c r="K1049" s="124"/>
      <c r="L1049" s="124"/>
      <c r="M1049" s="124"/>
      <c r="N1049" s="124"/>
      <c r="O1049" s="124"/>
      <c r="P1049" s="124"/>
      <c r="Q1049" s="142"/>
      <c r="R1049" s="152"/>
      <c r="S1049" s="142"/>
      <c r="T1049" s="142"/>
      <c r="U1049" s="124"/>
      <c r="V1049" s="124"/>
      <c r="W1049" s="124"/>
      <c r="X1049" s="124"/>
      <c r="Y1049" s="124"/>
      <c r="Z1049" s="124"/>
      <c r="AA1049" s="142"/>
      <c r="AB1049" s="152"/>
      <c r="AC1049" s="127">
        <f t="shared" si="147"/>
        <v>0</v>
      </c>
      <c r="AD1049" s="143" t="s">
        <v>1292</v>
      </c>
      <c r="AE1049" s="143" t="s">
        <v>1295</v>
      </c>
      <c r="AF1049" s="129"/>
      <c r="AG1049" s="129"/>
      <c r="AH1049" s="130"/>
      <c r="AI1049" s="131">
        <f t="shared" si="145"/>
        <v>37</v>
      </c>
      <c r="AJ1049" s="132" t="str">
        <f t="shared" si="146"/>
        <v>XH</v>
      </c>
      <c r="AK1049" s="133"/>
      <c r="AL1049" s="134" t="str">
        <f t="shared" si="140"/>
        <v>XH</v>
      </c>
      <c r="AM1049" s="119">
        <v>589</v>
      </c>
      <c r="AN1049" s="135">
        <f t="shared" si="141"/>
        <v>2</v>
      </c>
      <c r="AO1049" s="135" t="str">
        <f t="shared" si="142"/>
        <v>126</v>
      </c>
      <c r="AP1049" s="135" t="str">
        <f t="shared" si="143"/>
        <v>12</v>
      </c>
      <c r="AQ1049" s="135" t="str">
        <f t="shared" si="144"/>
        <v>2</v>
      </c>
      <c r="AR1049" s="136"/>
      <c r="AS1049" s="145">
        <v>2</v>
      </c>
      <c r="AT1049" s="161"/>
      <c r="AU1049" s="137"/>
      <c r="AV1049" s="6"/>
      <c r="AW1049" s="6"/>
      <c r="AX1049" s="6"/>
      <c r="AY1049" s="6"/>
      <c r="AZ1049" s="6"/>
      <c r="BA1049" s="6"/>
      <c r="BB1049" s="6"/>
      <c r="BC1049" s="6"/>
      <c r="BD1049" s="6"/>
      <c r="BE1049" s="6"/>
      <c r="BF1049" s="6"/>
      <c r="BG1049" s="6"/>
      <c r="BH1049" s="6"/>
      <c r="BI1049" s="6"/>
      <c r="BJ1049" s="6"/>
      <c r="BK1049" s="6"/>
      <c r="BL1049" s="6"/>
      <c r="BM1049" s="6"/>
      <c r="BN1049" s="6"/>
      <c r="BO1049" s="6"/>
      <c r="BP1049" s="6"/>
      <c r="BQ1049" s="6"/>
      <c r="BR1049" s="6"/>
      <c r="BS1049" s="6"/>
      <c r="BT1049" s="6"/>
      <c r="BU1049" s="6"/>
      <c r="BV1049" s="6"/>
      <c r="BW1049" s="6"/>
      <c r="BX1049" s="6"/>
    </row>
    <row r="1050" spans="1:76" ht="24.95" customHeight="1" x14ac:dyDescent="0.2">
      <c r="A1050" s="43">
        <v>25</v>
      </c>
      <c r="B1050" s="44">
        <v>27</v>
      </c>
      <c r="C1050" s="14" t="s">
        <v>1300</v>
      </c>
      <c r="D1050" s="119">
        <f>IF(AND(AS1050=AS1049,AL1050=AL1049),IF(AL1050="TN",IF(AS1049=3,IF(D1049&lt;'Phan phong'!$I$9,D1049+1,1),IF(D1049&lt;'Phan phong'!$I$10,D1049+1,1)),IF(AS1049=3,IF(D1049&lt;'Phan phong'!$P$9,D1049+1,1),IF(D1049&lt;'Phan phong'!$P$10,D1049+1,1))),1)</f>
        <v>8</v>
      </c>
      <c r="E1050" s="138">
        <v>291048</v>
      </c>
      <c r="F1050" s="121" t="s">
        <v>445</v>
      </c>
      <c r="G1050" s="150" t="s">
        <v>573</v>
      </c>
      <c r="H1050" s="163" t="s">
        <v>83</v>
      </c>
      <c r="I1050" s="142"/>
      <c r="J1050" s="142"/>
      <c r="K1050" s="124"/>
      <c r="L1050" s="124"/>
      <c r="M1050" s="124"/>
      <c r="N1050" s="124"/>
      <c r="O1050" s="124"/>
      <c r="P1050" s="124"/>
      <c r="Q1050" s="142"/>
      <c r="R1050" s="126"/>
      <c r="S1050" s="142"/>
      <c r="T1050" s="142"/>
      <c r="U1050" s="124"/>
      <c r="V1050" s="124"/>
      <c r="W1050" s="124"/>
      <c r="X1050" s="124"/>
      <c r="Y1050" s="124"/>
      <c r="Z1050" s="124"/>
      <c r="AA1050" s="142"/>
      <c r="AB1050" s="126"/>
      <c r="AC1050" s="127">
        <f t="shared" si="147"/>
        <v>0</v>
      </c>
      <c r="AD1050" s="143" t="s">
        <v>1292</v>
      </c>
      <c r="AE1050" s="143" t="s">
        <v>37</v>
      </c>
      <c r="AF1050" s="129"/>
      <c r="AG1050" s="129"/>
      <c r="AH1050" s="130"/>
      <c r="AI1050" s="131">
        <f t="shared" si="145"/>
        <v>37</v>
      </c>
      <c r="AJ1050" s="132" t="str">
        <f t="shared" si="146"/>
        <v>XH</v>
      </c>
      <c r="AK1050" s="133"/>
      <c r="AL1050" s="134" t="str">
        <f t="shared" si="140"/>
        <v>XH</v>
      </c>
      <c r="AM1050" s="119">
        <v>590</v>
      </c>
      <c r="AN1050" s="135">
        <f t="shared" si="141"/>
        <v>2</v>
      </c>
      <c r="AO1050" s="135" t="str">
        <f t="shared" si="142"/>
        <v>126</v>
      </c>
      <c r="AP1050" s="135" t="str">
        <f t="shared" si="143"/>
        <v>12</v>
      </c>
      <c r="AQ1050" s="135" t="str">
        <f t="shared" si="144"/>
        <v>2</v>
      </c>
      <c r="AR1050" s="146"/>
      <c r="AS1050" s="145">
        <v>2</v>
      </c>
      <c r="AT1050" s="137"/>
      <c r="AU1050" s="162"/>
      <c r="AV1050" s="8"/>
      <c r="AW1050" s="8"/>
      <c r="AX1050" s="8"/>
      <c r="AY1050" s="8"/>
      <c r="AZ1050" s="8"/>
      <c r="BA1050" s="8"/>
      <c r="BB1050" s="8"/>
      <c r="BC1050" s="8"/>
      <c r="BD1050" s="8"/>
      <c r="BE1050" s="8"/>
      <c r="BF1050" s="8"/>
      <c r="BG1050" s="8"/>
      <c r="BH1050" s="8"/>
      <c r="BI1050" s="8"/>
      <c r="BJ1050" s="8"/>
      <c r="BK1050" s="8"/>
      <c r="BL1050" s="8"/>
      <c r="BM1050" s="8"/>
      <c r="BN1050" s="8"/>
      <c r="BO1050" s="8"/>
      <c r="BP1050" s="8"/>
      <c r="BQ1050" s="8"/>
      <c r="BR1050" s="8"/>
      <c r="BS1050" s="8"/>
      <c r="BT1050" s="8"/>
      <c r="BU1050" s="8"/>
      <c r="BV1050" s="8"/>
      <c r="BW1050" s="8"/>
      <c r="BX1050" s="8"/>
    </row>
    <row r="1051" spans="1:76" ht="24.95" customHeight="1" x14ac:dyDescent="0.2">
      <c r="A1051" s="43">
        <v>23</v>
      </c>
      <c r="B1051" s="44">
        <v>15</v>
      </c>
      <c r="C1051" s="14" t="s">
        <v>1300</v>
      </c>
      <c r="D1051" s="119">
        <f>IF(AND(AS1051=AS1050,AL1051=AL1050),IF(AL1051="TN",IF(AS1050=3,IF(D1050&lt;'Phan phong'!$I$9,D1050+1,1),IF(D1050&lt;'Phan phong'!$I$10,D1050+1,1)),IF(AS1050=3,IF(D1050&lt;'Phan phong'!$P$9,D1050+1,1),IF(D1050&lt;'Phan phong'!$P$10,D1050+1,1))),1)</f>
        <v>9</v>
      </c>
      <c r="E1051" s="120">
        <v>291049</v>
      </c>
      <c r="F1051" s="121" t="s">
        <v>384</v>
      </c>
      <c r="G1051" s="150" t="s">
        <v>385</v>
      </c>
      <c r="H1051" s="163" t="s">
        <v>244</v>
      </c>
      <c r="I1051" s="142"/>
      <c r="J1051" s="142"/>
      <c r="K1051" s="124"/>
      <c r="L1051" s="124"/>
      <c r="M1051" s="124"/>
      <c r="N1051" s="124"/>
      <c r="O1051" s="124"/>
      <c r="P1051" s="124"/>
      <c r="Q1051" s="142"/>
      <c r="R1051" s="126"/>
      <c r="S1051" s="142"/>
      <c r="T1051" s="142"/>
      <c r="U1051" s="124"/>
      <c r="V1051" s="124"/>
      <c r="W1051" s="124"/>
      <c r="X1051" s="124"/>
      <c r="Y1051" s="124"/>
      <c r="Z1051" s="124"/>
      <c r="AA1051" s="142"/>
      <c r="AB1051" s="126"/>
      <c r="AC1051" s="127">
        <f t="shared" si="147"/>
        <v>0</v>
      </c>
      <c r="AD1051" s="143" t="s">
        <v>1287</v>
      </c>
      <c r="AE1051" s="143" t="s">
        <v>1293</v>
      </c>
      <c r="AF1051" s="129"/>
      <c r="AG1051" s="129"/>
      <c r="AH1051" s="171"/>
      <c r="AI1051" s="131">
        <f t="shared" si="145"/>
        <v>37</v>
      </c>
      <c r="AJ1051" s="132" t="str">
        <f t="shared" si="146"/>
        <v>TN</v>
      </c>
      <c r="AK1051" s="178" t="s">
        <v>272</v>
      </c>
      <c r="AL1051" s="134" t="str">
        <f t="shared" si="140"/>
        <v>XH</v>
      </c>
      <c r="AM1051" s="119">
        <v>480</v>
      </c>
      <c r="AN1051" s="135">
        <f t="shared" si="141"/>
        <v>2</v>
      </c>
      <c r="AO1051" s="135" t="str">
        <f t="shared" si="142"/>
        <v>123</v>
      </c>
      <c r="AP1051" s="135" t="str">
        <f t="shared" si="143"/>
        <v>12</v>
      </c>
      <c r="AQ1051" s="135" t="str">
        <f t="shared" si="144"/>
        <v>2</v>
      </c>
      <c r="AR1051" s="146"/>
      <c r="AS1051" s="145">
        <v>2</v>
      </c>
      <c r="AT1051" s="137"/>
      <c r="AU1051" s="137"/>
      <c r="AV1051" s="6"/>
      <c r="AW1051" s="6"/>
      <c r="AX1051" s="6"/>
      <c r="AY1051" s="6"/>
      <c r="AZ1051" s="6"/>
      <c r="BA1051" s="6"/>
      <c r="BB1051" s="6"/>
      <c r="BC1051" s="6"/>
      <c r="BD1051" s="6"/>
      <c r="BE1051" s="6"/>
      <c r="BF1051" s="6"/>
      <c r="BG1051" s="6"/>
      <c r="BH1051" s="6"/>
      <c r="BI1051" s="6"/>
      <c r="BJ1051" s="6"/>
      <c r="BK1051" s="6"/>
      <c r="BL1051" s="6"/>
      <c r="BM1051" s="6"/>
      <c r="BN1051" s="6"/>
      <c r="BO1051" s="6"/>
      <c r="BP1051" s="6"/>
      <c r="BQ1051" s="6"/>
      <c r="BR1051" s="6"/>
      <c r="BS1051" s="6"/>
      <c r="BT1051" s="6"/>
      <c r="BU1051" s="6"/>
      <c r="BV1051" s="6"/>
      <c r="BW1051" s="6"/>
      <c r="BX1051" s="6"/>
    </row>
    <row r="1052" spans="1:76" ht="24.95" customHeight="1" x14ac:dyDescent="0.2">
      <c r="A1052" s="43">
        <v>21</v>
      </c>
      <c r="B1052" s="44">
        <v>30</v>
      </c>
      <c r="C1052" s="14" t="s">
        <v>1300</v>
      </c>
      <c r="D1052" s="119">
        <f>IF(AND(AS1052=AS1051,AL1052=AL1051),IF(AL1052="TN",IF(AS1051=3,IF(D1051&lt;'Phan phong'!$I$9,D1051+1,1),IF(D1051&lt;'Phan phong'!$I$10,D1051+1,1)),IF(AS1051=3,IF(D1051&lt;'Phan phong'!$P$9,D1051+1,1),IF(D1051&lt;'Phan phong'!$P$10,D1051+1,1))),1)</f>
        <v>10</v>
      </c>
      <c r="E1052" s="138">
        <v>291050</v>
      </c>
      <c r="F1052" s="121" t="s">
        <v>384</v>
      </c>
      <c r="G1052" s="150" t="s">
        <v>385</v>
      </c>
      <c r="H1052" s="163" t="s">
        <v>198</v>
      </c>
      <c r="I1052" s="142"/>
      <c r="J1052" s="142"/>
      <c r="K1052" s="124"/>
      <c r="L1052" s="124"/>
      <c r="M1052" s="124"/>
      <c r="N1052" s="124"/>
      <c r="O1052" s="124"/>
      <c r="P1052" s="124"/>
      <c r="Q1052" s="142"/>
      <c r="R1052" s="126"/>
      <c r="S1052" s="142"/>
      <c r="T1052" s="142"/>
      <c r="U1052" s="124"/>
      <c r="V1052" s="124"/>
      <c r="W1052" s="124"/>
      <c r="X1052" s="124"/>
      <c r="Y1052" s="124"/>
      <c r="Z1052" s="124"/>
      <c r="AA1052" s="142"/>
      <c r="AB1052" s="126"/>
      <c r="AC1052" s="127">
        <f t="shared" si="147"/>
        <v>0</v>
      </c>
      <c r="AD1052" s="143" t="s">
        <v>1288</v>
      </c>
      <c r="AE1052" s="143" t="s">
        <v>1295</v>
      </c>
      <c r="AF1052" s="129"/>
      <c r="AG1052" s="129"/>
      <c r="AH1052" s="171"/>
      <c r="AI1052" s="131">
        <f t="shared" si="145"/>
        <v>37</v>
      </c>
      <c r="AJ1052" s="132" t="str">
        <f t="shared" si="146"/>
        <v>XH</v>
      </c>
      <c r="AK1052" s="133"/>
      <c r="AL1052" s="134" t="str">
        <f t="shared" si="140"/>
        <v>XH</v>
      </c>
      <c r="AM1052" s="119">
        <v>623</v>
      </c>
      <c r="AN1052" s="135">
        <f t="shared" si="141"/>
        <v>2</v>
      </c>
      <c r="AO1052" s="135" t="str">
        <f t="shared" si="142"/>
        <v>127</v>
      </c>
      <c r="AP1052" s="135" t="str">
        <f t="shared" si="143"/>
        <v>12</v>
      </c>
      <c r="AQ1052" s="135" t="str">
        <f t="shared" si="144"/>
        <v>2</v>
      </c>
      <c r="AR1052" s="146"/>
      <c r="AS1052" s="145">
        <v>2</v>
      </c>
      <c r="AT1052" s="145"/>
      <c r="AU1052" s="145"/>
      <c r="AV1052" s="4"/>
      <c r="AW1052" s="4"/>
      <c r="AX1052" s="4"/>
      <c r="AY1052" s="4"/>
      <c r="AZ1052" s="4"/>
      <c r="BA1052" s="4"/>
      <c r="BB1052" s="4"/>
      <c r="BC1052" s="4"/>
      <c r="BD1052" s="4"/>
      <c r="BE1052" s="4"/>
      <c r="BF1052" s="4"/>
      <c r="BG1052" s="4"/>
      <c r="BH1052" s="4"/>
      <c r="BI1052" s="4"/>
      <c r="BJ1052" s="4"/>
      <c r="BK1052" s="4"/>
      <c r="BL1052" s="4"/>
      <c r="BM1052" s="4"/>
      <c r="BN1052" s="4"/>
      <c r="BO1052" s="4"/>
      <c r="BP1052" s="4"/>
      <c r="BQ1052" s="4"/>
      <c r="BR1052" s="4"/>
      <c r="BS1052" s="4"/>
      <c r="BT1052" s="4"/>
      <c r="BU1052" s="4"/>
      <c r="BV1052" s="4"/>
      <c r="BW1052" s="4"/>
      <c r="BX1052" s="4"/>
    </row>
    <row r="1053" spans="1:76" ht="24.95" customHeight="1" x14ac:dyDescent="0.2">
      <c r="A1053" s="43">
        <v>23</v>
      </c>
      <c r="B1053" s="44">
        <v>31</v>
      </c>
      <c r="C1053" s="14" t="s">
        <v>1300</v>
      </c>
      <c r="D1053" s="119">
        <f>IF(AND(AS1053=AS1052,AL1053=AL1052),IF(AL1053="TN",IF(AS1052=3,IF(D1052&lt;'Phan phong'!$I$9,D1052+1,1),IF(D1052&lt;'Phan phong'!$I$10,D1052+1,1)),IF(AS1052=3,IF(D1052&lt;'Phan phong'!$P$9,D1052+1,1),IF(D1052&lt;'Phan phong'!$P$10,D1052+1,1))),1)</f>
        <v>11</v>
      </c>
      <c r="E1053" s="120">
        <v>291051</v>
      </c>
      <c r="F1053" s="121" t="s">
        <v>348</v>
      </c>
      <c r="G1053" s="150" t="s">
        <v>385</v>
      </c>
      <c r="H1053" s="163" t="s">
        <v>190</v>
      </c>
      <c r="I1053" s="142"/>
      <c r="J1053" s="142"/>
      <c r="K1053" s="124"/>
      <c r="L1053" s="124"/>
      <c r="M1053" s="124"/>
      <c r="N1053" s="124"/>
      <c r="O1053" s="124"/>
      <c r="P1053" s="124"/>
      <c r="Q1053" s="142"/>
      <c r="R1053" s="126"/>
      <c r="S1053" s="142"/>
      <c r="T1053" s="142"/>
      <c r="U1053" s="124"/>
      <c r="V1053" s="124"/>
      <c r="W1053" s="124"/>
      <c r="X1053" s="124"/>
      <c r="Y1053" s="124"/>
      <c r="Z1053" s="124"/>
      <c r="AA1053" s="142"/>
      <c r="AB1053" s="126"/>
      <c r="AC1053" s="127">
        <f t="shared" si="147"/>
        <v>0</v>
      </c>
      <c r="AD1053" s="143" t="s">
        <v>1291</v>
      </c>
      <c r="AE1053" s="143" t="s">
        <v>1294</v>
      </c>
      <c r="AF1053" s="129"/>
      <c r="AG1053" s="129"/>
      <c r="AH1053" s="171"/>
      <c r="AI1053" s="131">
        <f t="shared" si="145"/>
        <v>37</v>
      </c>
      <c r="AJ1053" s="132" t="str">
        <f t="shared" si="146"/>
        <v>XH</v>
      </c>
      <c r="AK1053" s="133"/>
      <c r="AL1053" s="134" t="str">
        <f t="shared" si="140"/>
        <v>XH</v>
      </c>
      <c r="AM1053" s="119">
        <v>660</v>
      </c>
      <c r="AN1053" s="135">
        <f t="shared" si="141"/>
        <v>2</v>
      </c>
      <c r="AO1053" s="135" t="str">
        <f t="shared" si="142"/>
        <v>128</v>
      </c>
      <c r="AP1053" s="135" t="str">
        <f t="shared" si="143"/>
        <v>12</v>
      </c>
      <c r="AQ1053" s="135" t="str">
        <f t="shared" si="144"/>
        <v>2</v>
      </c>
      <c r="AR1053" s="146"/>
      <c r="AS1053" s="145">
        <v>2</v>
      </c>
      <c r="AT1053" s="137"/>
      <c r="AU1053" s="137"/>
      <c r="AV1053" s="6"/>
      <c r="AW1053" s="6"/>
      <c r="AX1053" s="6"/>
      <c r="AY1053" s="6"/>
      <c r="AZ1053" s="6"/>
      <c r="BA1053" s="6"/>
      <c r="BB1053" s="6"/>
      <c r="BC1053" s="6"/>
      <c r="BD1053" s="6"/>
      <c r="BE1053" s="6"/>
      <c r="BF1053" s="6"/>
      <c r="BG1053" s="6"/>
      <c r="BH1053" s="6"/>
      <c r="BI1053" s="6"/>
      <c r="BJ1053" s="6"/>
      <c r="BK1053" s="6"/>
      <c r="BL1053" s="6"/>
      <c r="BM1053" s="6"/>
      <c r="BN1053" s="6"/>
      <c r="BO1053" s="6"/>
      <c r="BP1053" s="6"/>
      <c r="BQ1053" s="6"/>
      <c r="BR1053" s="6"/>
      <c r="BS1053" s="6"/>
      <c r="BT1053" s="6"/>
      <c r="BU1053" s="6"/>
      <c r="BV1053" s="6"/>
      <c r="BW1053" s="6"/>
      <c r="BX1053" s="6"/>
    </row>
    <row r="1054" spans="1:76" ht="24.95" customHeight="1" x14ac:dyDescent="0.2">
      <c r="A1054" s="43">
        <v>30</v>
      </c>
      <c r="B1054" s="44">
        <v>19</v>
      </c>
      <c r="C1054" s="14" t="s">
        <v>1300</v>
      </c>
      <c r="D1054" s="119">
        <f>IF(AND(AS1054=AS1053,AL1054=AL1053),IF(AL1054="TN",IF(AS1053=3,IF(D1053&lt;'Phan phong'!$I$9,D1053+1,1),IF(D1053&lt;'Phan phong'!$I$10,D1053+1,1)),IF(AS1053=3,IF(D1053&lt;'Phan phong'!$P$9,D1053+1,1),IF(D1053&lt;'Phan phong'!$P$10,D1053+1,1))),1)</f>
        <v>12</v>
      </c>
      <c r="E1054" s="138">
        <v>291052</v>
      </c>
      <c r="F1054" s="121" t="s">
        <v>1405</v>
      </c>
      <c r="G1054" s="150" t="s">
        <v>337</v>
      </c>
      <c r="H1054" s="163" t="s">
        <v>245</v>
      </c>
      <c r="I1054" s="142"/>
      <c r="J1054" s="142"/>
      <c r="K1054" s="124"/>
      <c r="L1054" s="124"/>
      <c r="M1054" s="124"/>
      <c r="N1054" s="124"/>
      <c r="O1054" s="124"/>
      <c r="P1054" s="124"/>
      <c r="Q1054" s="142"/>
      <c r="R1054" s="126"/>
      <c r="S1054" s="142"/>
      <c r="T1054" s="142"/>
      <c r="U1054" s="124"/>
      <c r="V1054" s="124"/>
      <c r="W1054" s="124"/>
      <c r="X1054" s="124"/>
      <c r="Y1054" s="124"/>
      <c r="Z1054" s="124"/>
      <c r="AA1054" s="142"/>
      <c r="AB1054" s="126"/>
      <c r="AC1054" s="127">
        <f t="shared" si="147"/>
        <v>0</v>
      </c>
      <c r="AD1054" s="143" t="s">
        <v>1290</v>
      </c>
      <c r="AE1054" s="143" t="s">
        <v>1296</v>
      </c>
      <c r="AF1054" s="129"/>
      <c r="AG1054" s="129"/>
      <c r="AH1054" s="130"/>
      <c r="AI1054" s="131">
        <f t="shared" si="145"/>
        <v>37</v>
      </c>
      <c r="AJ1054" s="132" t="str">
        <f t="shared" si="146"/>
        <v>XH</v>
      </c>
      <c r="AK1054" s="133"/>
      <c r="AL1054" s="134" t="str">
        <f t="shared" si="140"/>
        <v>XH</v>
      </c>
      <c r="AM1054" s="119">
        <v>556</v>
      </c>
      <c r="AN1054" s="135">
        <f t="shared" si="141"/>
        <v>2</v>
      </c>
      <c r="AO1054" s="135" t="str">
        <f t="shared" si="142"/>
        <v>125</v>
      </c>
      <c r="AP1054" s="135" t="str">
        <f t="shared" si="143"/>
        <v>12</v>
      </c>
      <c r="AQ1054" s="135" t="str">
        <f t="shared" si="144"/>
        <v>2</v>
      </c>
      <c r="AR1054" s="146"/>
      <c r="AS1054" s="145">
        <v>2</v>
      </c>
      <c r="AT1054" s="145"/>
      <c r="AU1054" s="137"/>
      <c r="AV1054" s="6"/>
      <c r="AW1054" s="6"/>
      <c r="AX1054" s="6"/>
      <c r="AY1054" s="6"/>
      <c r="AZ1054" s="6"/>
      <c r="BA1054" s="6"/>
      <c r="BB1054" s="6"/>
      <c r="BC1054" s="6"/>
      <c r="BD1054" s="6"/>
      <c r="BE1054" s="6"/>
      <c r="BF1054" s="6"/>
      <c r="BG1054" s="6"/>
      <c r="BH1054" s="6"/>
      <c r="BI1054" s="6"/>
      <c r="BJ1054" s="6"/>
      <c r="BK1054" s="6"/>
      <c r="BL1054" s="6"/>
      <c r="BM1054" s="6"/>
      <c r="BN1054" s="6"/>
      <c r="BO1054" s="6"/>
      <c r="BP1054" s="6"/>
      <c r="BQ1054" s="6"/>
      <c r="BR1054" s="6"/>
      <c r="BS1054" s="6"/>
      <c r="BT1054" s="6"/>
      <c r="BU1054" s="6"/>
      <c r="BV1054" s="6"/>
      <c r="BW1054" s="6"/>
      <c r="BX1054" s="6"/>
    </row>
    <row r="1055" spans="1:76" ht="24.95" customHeight="1" x14ac:dyDescent="0.25">
      <c r="A1055" s="43">
        <v>26</v>
      </c>
      <c r="B1055" s="44">
        <v>22</v>
      </c>
      <c r="C1055" s="14" t="s">
        <v>1300</v>
      </c>
      <c r="D1055" s="119">
        <f>IF(AND(AS1055=AS1054,AL1055=AL1054),IF(AL1055="TN",IF(AS1054=3,IF(D1054&lt;'Phan phong'!$I$9,D1054+1,1),IF(D1054&lt;'Phan phong'!$I$10,D1054+1,1)),IF(AS1054=3,IF(D1054&lt;'Phan phong'!$P$9,D1054+1,1),IF(D1054&lt;'Phan phong'!$P$10,D1054+1,1))),1)</f>
        <v>13</v>
      </c>
      <c r="E1055" s="120">
        <v>291053</v>
      </c>
      <c r="F1055" s="121" t="s">
        <v>422</v>
      </c>
      <c r="G1055" s="150" t="s">
        <v>337</v>
      </c>
      <c r="H1055" s="163" t="s">
        <v>65</v>
      </c>
      <c r="I1055" s="142"/>
      <c r="J1055" s="142"/>
      <c r="K1055" s="124"/>
      <c r="L1055" s="124"/>
      <c r="M1055" s="124"/>
      <c r="N1055" s="124"/>
      <c r="O1055" s="124"/>
      <c r="P1055" s="124"/>
      <c r="Q1055" s="142"/>
      <c r="R1055" s="126"/>
      <c r="S1055" s="142"/>
      <c r="T1055" s="142"/>
      <c r="U1055" s="124"/>
      <c r="V1055" s="124"/>
      <c r="W1055" s="124"/>
      <c r="X1055" s="124"/>
      <c r="Y1055" s="124"/>
      <c r="Z1055" s="124"/>
      <c r="AA1055" s="142"/>
      <c r="AB1055" s="126"/>
      <c r="AC1055" s="127">
        <f t="shared" si="147"/>
        <v>0</v>
      </c>
      <c r="AD1055" s="143" t="s">
        <v>1292</v>
      </c>
      <c r="AE1055" s="143" t="s">
        <v>1296</v>
      </c>
      <c r="AF1055" s="129"/>
      <c r="AG1055" s="129"/>
      <c r="AH1055" s="171"/>
      <c r="AI1055" s="131">
        <f t="shared" si="145"/>
        <v>37</v>
      </c>
      <c r="AJ1055" s="132" t="str">
        <f t="shared" si="146"/>
        <v>XH</v>
      </c>
      <c r="AK1055" s="133"/>
      <c r="AL1055" s="134" t="str">
        <f t="shared" si="140"/>
        <v>XH</v>
      </c>
      <c r="AM1055" s="119">
        <v>591</v>
      </c>
      <c r="AN1055" s="135">
        <f t="shared" si="141"/>
        <v>2</v>
      </c>
      <c r="AO1055" s="135" t="str">
        <f t="shared" si="142"/>
        <v>126</v>
      </c>
      <c r="AP1055" s="135" t="str">
        <f t="shared" si="143"/>
        <v>12</v>
      </c>
      <c r="AQ1055" s="135" t="str">
        <f t="shared" si="144"/>
        <v>2</v>
      </c>
      <c r="AR1055" s="136"/>
      <c r="AS1055" s="145">
        <v>2</v>
      </c>
      <c r="AT1055" s="145"/>
      <c r="AU1055" s="170"/>
      <c r="AV1055" s="5"/>
      <c r="AW1055" s="5"/>
      <c r="AX1055" s="5"/>
      <c r="AY1055" s="5"/>
      <c r="AZ1055" s="5"/>
      <c r="BA1055" s="5"/>
      <c r="BB1055" s="5"/>
      <c r="BC1055" s="5"/>
      <c r="BD1055" s="5"/>
      <c r="BE1055" s="5"/>
      <c r="BF1055" s="5"/>
      <c r="BG1055" s="5"/>
      <c r="BH1055" s="5"/>
      <c r="BI1055" s="5"/>
      <c r="BJ1055" s="5"/>
      <c r="BK1055" s="5"/>
      <c r="BL1055" s="5"/>
      <c r="BM1055" s="5"/>
      <c r="BN1055" s="5"/>
      <c r="BO1055" s="5"/>
      <c r="BP1055" s="5"/>
      <c r="BQ1055" s="5"/>
      <c r="BR1055" s="5"/>
      <c r="BS1055" s="5"/>
      <c r="BT1055" s="5"/>
      <c r="BU1055" s="5"/>
      <c r="BV1055" s="5"/>
      <c r="BW1055" s="5"/>
      <c r="BX1055" s="5"/>
    </row>
    <row r="1056" spans="1:76" ht="24.95" customHeight="1" x14ac:dyDescent="0.2">
      <c r="A1056" s="43">
        <v>25</v>
      </c>
      <c r="B1056" s="44">
        <v>4</v>
      </c>
      <c r="C1056" s="14" t="s">
        <v>1300</v>
      </c>
      <c r="D1056" s="119">
        <f>IF(AND(AS1056=AS1055,AL1056=AL1055),IF(AL1056="TN",IF(AS1055=3,IF(D1055&lt;'Phan phong'!$I$9,D1055+1,1),IF(D1055&lt;'Phan phong'!$I$10,D1055+1,1)),IF(AS1055=3,IF(D1055&lt;'Phan phong'!$P$9,D1055+1,1),IF(D1055&lt;'Phan phong'!$P$10,D1055+1,1))),1)</f>
        <v>14</v>
      </c>
      <c r="E1056" s="138">
        <v>291054</v>
      </c>
      <c r="F1056" s="121" t="s">
        <v>332</v>
      </c>
      <c r="G1056" s="150" t="s">
        <v>611</v>
      </c>
      <c r="H1056" s="163" t="s">
        <v>246</v>
      </c>
      <c r="I1056" s="142"/>
      <c r="J1056" s="142"/>
      <c r="K1056" s="124"/>
      <c r="L1056" s="124"/>
      <c r="M1056" s="124"/>
      <c r="N1056" s="124"/>
      <c r="O1056" s="124"/>
      <c r="P1056" s="124"/>
      <c r="Q1056" s="142"/>
      <c r="R1056" s="126"/>
      <c r="S1056" s="142"/>
      <c r="T1056" s="142"/>
      <c r="U1056" s="124"/>
      <c r="V1056" s="124"/>
      <c r="W1056" s="124"/>
      <c r="X1056" s="124"/>
      <c r="Y1056" s="124"/>
      <c r="Z1056" s="124"/>
      <c r="AA1056" s="142"/>
      <c r="AB1056" s="126"/>
      <c r="AC1056" s="127">
        <f t="shared" si="147"/>
        <v>0</v>
      </c>
      <c r="AD1056" s="143" t="s">
        <v>1283</v>
      </c>
      <c r="AE1056" s="143" t="s">
        <v>1296</v>
      </c>
      <c r="AF1056" s="129"/>
      <c r="AG1056" s="129"/>
      <c r="AH1056" s="171"/>
      <c r="AI1056" s="131">
        <f t="shared" si="145"/>
        <v>37</v>
      </c>
      <c r="AJ1056" s="132" t="str">
        <f t="shared" si="146"/>
        <v>XH</v>
      </c>
      <c r="AK1056" s="133"/>
      <c r="AL1056" s="134" t="str">
        <f t="shared" si="140"/>
        <v>XH</v>
      </c>
      <c r="AM1056" s="119">
        <v>408</v>
      </c>
      <c r="AN1056" s="135">
        <f t="shared" si="141"/>
        <v>2</v>
      </c>
      <c r="AO1056" s="135" t="str">
        <f t="shared" si="142"/>
        <v>121</v>
      </c>
      <c r="AP1056" s="135" t="str">
        <f t="shared" si="143"/>
        <v>12</v>
      </c>
      <c r="AQ1056" s="135" t="str">
        <f t="shared" si="144"/>
        <v>2</v>
      </c>
      <c r="AR1056" s="146"/>
      <c r="AS1056" s="145">
        <v>2</v>
      </c>
      <c r="AT1056" s="170"/>
      <c r="AU1056" s="137"/>
      <c r="AV1056" s="6"/>
      <c r="AW1056" s="6"/>
      <c r="AX1056" s="6"/>
      <c r="AY1056" s="6"/>
      <c r="AZ1056" s="6"/>
      <c r="BA1056" s="6"/>
      <c r="BB1056" s="6"/>
      <c r="BC1056" s="6"/>
      <c r="BD1056" s="6"/>
      <c r="BE1056" s="6"/>
      <c r="BF1056" s="6"/>
      <c r="BG1056" s="6"/>
      <c r="BH1056" s="6"/>
      <c r="BI1056" s="6"/>
      <c r="BJ1056" s="6"/>
      <c r="BK1056" s="6"/>
      <c r="BL1056" s="6"/>
      <c r="BM1056" s="6"/>
      <c r="BN1056" s="6"/>
      <c r="BO1056" s="6"/>
      <c r="BP1056" s="6"/>
      <c r="BQ1056" s="6"/>
      <c r="BR1056" s="6"/>
      <c r="BS1056" s="6"/>
      <c r="BT1056" s="6"/>
      <c r="BU1056" s="6"/>
      <c r="BV1056" s="6"/>
      <c r="BW1056" s="6"/>
      <c r="BX1056" s="6"/>
    </row>
    <row r="1057" spans="1:76" ht="24.95" customHeight="1" x14ac:dyDescent="0.25">
      <c r="A1057" s="43">
        <v>23</v>
      </c>
      <c r="B1057" s="44">
        <v>6</v>
      </c>
      <c r="C1057" s="14" t="s">
        <v>1300</v>
      </c>
      <c r="D1057" s="119">
        <f>IF(AND(AS1057=AS1056,AL1057=AL1056),IF(AL1057="TN",IF(AS1056=3,IF(D1056&lt;'Phan phong'!$I$9,D1056+1,1),IF(D1056&lt;'Phan phong'!$I$10,D1056+1,1)),IF(AS1056=3,IF(D1056&lt;'Phan phong'!$P$9,D1056+1,1),IF(D1056&lt;'Phan phong'!$P$10,D1056+1,1))),1)</f>
        <v>15</v>
      </c>
      <c r="E1057" s="120">
        <v>291055</v>
      </c>
      <c r="F1057" s="121" t="s">
        <v>1437</v>
      </c>
      <c r="G1057" s="150" t="s">
        <v>611</v>
      </c>
      <c r="H1057" s="163" t="s">
        <v>247</v>
      </c>
      <c r="I1057" s="142"/>
      <c r="J1057" s="142"/>
      <c r="K1057" s="124"/>
      <c r="L1057" s="124"/>
      <c r="M1057" s="124"/>
      <c r="N1057" s="124"/>
      <c r="O1057" s="124"/>
      <c r="P1057" s="124"/>
      <c r="Q1057" s="142"/>
      <c r="R1057" s="126"/>
      <c r="S1057" s="142"/>
      <c r="T1057" s="142"/>
      <c r="U1057" s="124"/>
      <c r="V1057" s="124"/>
      <c r="W1057" s="124"/>
      <c r="X1057" s="124"/>
      <c r="Y1057" s="124"/>
      <c r="Z1057" s="124"/>
      <c r="AA1057" s="142"/>
      <c r="AB1057" s="126"/>
      <c r="AC1057" s="127">
        <f t="shared" si="147"/>
        <v>0</v>
      </c>
      <c r="AD1057" s="143" t="s">
        <v>1285</v>
      </c>
      <c r="AE1057" s="143" t="s">
        <v>1295</v>
      </c>
      <c r="AF1057" s="129"/>
      <c r="AG1057" s="129"/>
      <c r="AH1057" s="171"/>
      <c r="AI1057" s="131">
        <f t="shared" si="145"/>
        <v>37</v>
      </c>
      <c r="AJ1057" s="132" t="str">
        <f t="shared" si="146"/>
        <v>XH</v>
      </c>
      <c r="AK1057" s="133"/>
      <c r="AL1057" s="134" t="str">
        <f t="shared" si="140"/>
        <v>XH</v>
      </c>
      <c r="AM1057" s="119">
        <v>443</v>
      </c>
      <c r="AN1057" s="135">
        <f t="shared" si="141"/>
        <v>2</v>
      </c>
      <c r="AO1057" s="135" t="str">
        <f t="shared" si="142"/>
        <v>122</v>
      </c>
      <c r="AP1057" s="135" t="str">
        <f t="shared" si="143"/>
        <v>12</v>
      </c>
      <c r="AQ1057" s="135" t="str">
        <f t="shared" si="144"/>
        <v>2</v>
      </c>
      <c r="AR1057" s="136"/>
      <c r="AS1057" s="145">
        <v>2</v>
      </c>
      <c r="AT1057" s="145"/>
      <c r="AU1057" s="137"/>
      <c r="AV1057" s="6"/>
      <c r="AW1057" s="6"/>
      <c r="AX1057" s="6"/>
      <c r="AY1057" s="6"/>
      <c r="AZ1057" s="6"/>
      <c r="BA1057" s="6"/>
      <c r="BB1057" s="6"/>
      <c r="BC1057" s="6"/>
      <c r="BD1057" s="6"/>
      <c r="BE1057" s="6"/>
      <c r="BF1057" s="6"/>
      <c r="BG1057" s="6"/>
      <c r="BH1057" s="6"/>
      <c r="BI1057" s="6"/>
      <c r="BJ1057" s="6"/>
      <c r="BK1057" s="6"/>
      <c r="BL1057" s="6"/>
      <c r="BM1057" s="6"/>
      <c r="BN1057" s="6"/>
      <c r="BO1057" s="6"/>
      <c r="BP1057" s="6"/>
      <c r="BQ1057" s="6"/>
      <c r="BR1057" s="6"/>
      <c r="BS1057" s="6"/>
      <c r="BT1057" s="6"/>
      <c r="BU1057" s="6"/>
      <c r="BV1057" s="6"/>
      <c r="BW1057" s="6"/>
      <c r="BX1057" s="6"/>
    </row>
    <row r="1058" spans="1:76" ht="24.95" customHeight="1" x14ac:dyDescent="0.25">
      <c r="A1058" s="43">
        <v>26</v>
      </c>
      <c r="B1058" s="44">
        <v>40</v>
      </c>
      <c r="C1058" s="14" t="s">
        <v>1300</v>
      </c>
      <c r="D1058" s="119">
        <f>IF(AND(AS1058=AS1057,AL1058=AL1057),IF(AL1058="TN",IF(AS1057=3,IF(D1057&lt;'Phan phong'!$I$9,D1057+1,1),IF(D1057&lt;'Phan phong'!$I$10,D1057+1,1)),IF(AS1057=3,IF(D1057&lt;'Phan phong'!$P$9,D1057+1,1),IF(D1057&lt;'Phan phong'!$P$10,D1057+1,1))),1)</f>
        <v>16</v>
      </c>
      <c r="E1058" s="138">
        <v>291056</v>
      </c>
      <c r="F1058" s="121" t="s">
        <v>382</v>
      </c>
      <c r="G1058" s="150" t="s">
        <v>383</v>
      </c>
      <c r="H1058" s="163" t="s">
        <v>62</v>
      </c>
      <c r="I1058" s="142"/>
      <c r="J1058" s="142"/>
      <c r="K1058" s="124"/>
      <c r="L1058" s="124"/>
      <c r="M1058" s="124"/>
      <c r="N1058" s="124"/>
      <c r="O1058" s="124"/>
      <c r="P1058" s="124"/>
      <c r="Q1058" s="142"/>
      <c r="R1058" s="126"/>
      <c r="S1058" s="142"/>
      <c r="T1058" s="142"/>
      <c r="U1058" s="124"/>
      <c r="V1058" s="124"/>
      <c r="W1058" s="124"/>
      <c r="X1058" s="124"/>
      <c r="Y1058" s="124"/>
      <c r="Z1058" s="124"/>
      <c r="AA1058" s="142"/>
      <c r="AB1058" s="126"/>
      <c r="AC1058" s="127">
        <f t="shared" si="147"/>
        <v>0</v>
      </c>
      <c r="AD1058" s="143" t="s">
        <v>1283</v>
      </c>
      <c r="AE1058" s="143" t="s">
        <v>1297</v>
      </c>
      <c r="AF1058" s="129"/>
      <c r="AG1058" s="129"/>
      <c r="AH1058" s="171"/>
      <c r="AI1058" s="131">
        <f t="shared" si="145"/>
        <v>37</v>
      </c>
      <c r="AJ1058" s="132" t="str">
        <f t="shared" si="146"/>
        <v>XH</v>
      </c>
      <c r="AK1058" s="133"/>
      <c r="AL1058" s="134" t="str">
        <f t="shared" si="140"/>
        <v>XH</v>
      </c>
      <c r="AM1058" s="119">
        <v>409</v>
      </c>
      <c r="AN1058" s="135">
        <f t="shared" si="141"/>
        <v>2</v>
      </c>
      <c r="AO1058" s="135" t="str">
        <f t="shared" si="142"/>
        <v>121</v>
      </c>
      <c r="AP1058" s="135" t="str">
        <f t="shared" si="143"/>
        <v>12</v>
      </c>
      <c r="AQ1058" s="135" t="str">
        <f t="shared" si="144"/>
        <v>2</v>
      </c>
      <c r="AR1058" s="136"/>
      <c r="AS1058" s="145">
        <v>2</v>
      </c>
      <c r="AT1058" s="145"/>
      <c r="AU1058" s="137"/>
      <c r="AV1058" s="6"/>
      <c r="AW1058" s="6"/>
      <c r="AX1058" s="6"/>
      <c r="AY1058" s="6"/>
      <c r="AZ1058" s="6"/>
      <c r="BA1058" s="6"/>
      <c r="BB1058" s="6"/>
      <c r="BC1058" s="6"/>
      <c r="BD1058" s="6"/>
      <c r="BE1058" s="6"/>
      <c r="BF1058" s="6"/>
      <c r="BG1058" s="6"/>
      <c r="BH1058" s="6"/>
      <c r="BI1058" s="6"/>
      <c r="BJ1058" s="6"/>
      <c r="BK1058" s="6"/>
      <c r="BL1058" s="6"/>
      <c r="BM1058" s="6"/>
      <c r="BN1058" s="6"/>
      <c r="BO1058" s="6"/>
      <c r="BP1058" s="6"/>
      <c r="BQ1058" s="6"/>
      <c r="BR1058" s="6"/>
      <c r="BS1058" s="6"/>
      <c r="BT1058" s="6"/>
      <c r="BU1058" s="6"/>
      <c r="BV1058" s="6"/>
      <c r="BW1058" s="6"/>
      <c r="BX1058" s="6"/>
    </row>
    <row r="1059" spans="1:76" ht="24.95" customHeight="1" x14ac:dyDescent="0.25">
      <c r="A1059" s="43">
        <v>24</v>
      </c>
      <c r="B1059" s="44">
        <v>37</v>
      </c>
      <c r="C1059" s="14" t="s">
        <v>1300</v>
      </c>
      <c r="D1059" s="119">
        <f>IF(AND(AS1059=AS1058,AL1059=AL1058),IF(AL1059="TN",IF(AS1058=3,IF(D1058&lt;'Phan phong'!$I$9,D1058+1,1),IF(D1058&lt;'Phan phong'!$I$10,D1058+1,1)),IF(AS1058=3,IF(D1058&lt;'Phan phong'!$P$9,D1058+1,1),IF(D1058&lt;'Phan phong'!$P$10,D1058+1,1))),1)</f>
        <v>17</v>
      </c>
      <c r="E1059" s="120">
        <v>291057</v>
      </c>
      <c r="F1059" s="121" t="s">
        <v>460</v>
      </c>
      <c r="G1059" s="150" t="s">
        <v>325</v>
      </c>
      <c r="H1059" s="163" t="s">
        <v>108</v>
      </c>
      <c r="I1059" s="142"/>
      <c r="J1059" s="142"/>
      <c r="K1059" s="124"/>
      <c r="L1059" s="124"/>
      <c r="M1059" s="124"/>
      <c r="N1059" s="124"/>
      <c r="O1059" s="124"/>
      <c r="P1059" s="124"/>
      <c r="Q1059" s="142"/>
      <c r="R1059" s="152"/>
      <c r="S1059" s="142"/>
      <c r="T1059" s="142"/>
      <c r="U1059" s="124"/>
      <c r="V1059" s="124"/>
      <c r="W1059" s="124"/>
      <c r="X1059" s="124"/>
      <c r="Y1059" s="124"/>
      <c r="Z1059" s="124"/>
      <c r="AA1059" s="142"/>
      <c r="AB1059" s="152"/>
      <c r="AC1059" s="127">
        <f t="shared" si="147"/>
        <v>0</v>
      </c>
      <c r="AD1059" s="143" t="s">
        <v>1291</v>
      </c>
      <c r="AE1059" s="143" t="s">
        <v>37</v>
      </c>
      <c r="AF1059" s="129"/>
      <c r="AG1059" s="129"/>
      <c r="AH1059" s="130"/>
      <c r="AI1059" s="131">
        <f t="shared" si="145"/>
        <v>37</v>
      </c>
      <c r="AJ1059" s="132" t="str">
        <f t="shared" si="146"/>
        <v>XH</v>
      </c>
      <c r="AK1059" s="133"/>
      <c r="AL1059" s="134" t="str">
        <f t="shared" si="140"/>
        <v>XH</v>
      </c>
      <c r="AM1059" s="119">
        <v>661</v>
      </c>
      <c r="AN1059" s="135">
        <f t="shared" si="141"/>
        <v>2</v>
      </c>
      <c r="AO1059" s="135" t="str">
        <f t="shared" si="142"/>
        <v>128</v>
      </c>
      <c r="AP1059" s="135" t="str">
        <f t="shared" si="143"/>
        <v>12</v>
      </c>
      <c r="AQ1059" s="135" t="str">
        <f t="shared" si="144"/>
        <v>2</v>
      </c>
      <c r="AR1059" s="136"/>
      <c r="AS1059" s="145">
        <v>2</v>
      </c>
      <c r="AT1059" s="161"/>
      <c r="AU1059" s="304"/>
      <c r="AV1059" s="6"/>
      <c r="AW1059" s="6"/>
      <c r="AX1059" s="6"/>
      <c r="AY1059" s="6"/>
      <c r="AZ1059" s="6"/>
      <c r="BA1059" s="6"/>
      <c r="BB1059" s="6"/>
      <c r="BC1059" s="6"/>
      <c r="BD1059" s="6"/>
      <c r="BE1059" s="6"/>
      <c r="BF1059" s="6"/>
      <c r="BG1059" s="6"/>
      <c r="BH1059" s="6"/>
      <c r="BI1059" s="6"/>
      <c r="BJ1059" s="6"/>
      <c r="BK1059" s="6"/>
      <c r="BL1059" s="6"/>
      <c r="BM1059" s="6"/>
      <c r="BN1059" s="6"/>
      <c r="BO1059" s="6"/>
      <c r="BP1059" s="6"/>
      <c r="BQ1059" s="6"/>
      <c r="BR1059" s="6"/>
      <c r="BS1059" s="6"/>
      <c r="BT1059" s="6"/>
      <c r="BU1059" s="6"/>
      <c r="BV1059" s="6"/>
      <c r="BW1059" s="6"/>
      <c r="BX1059" s="6"/>
    </row>
    <row r="1060" spans="1:76" ht="24.95" customHeight="1" x14ac:dyDescent="0.25">
      <c r="A1060" s="43">
        <v>22</v>
      </c>
      <c r="B1060" s="44">
        <v>38</v>
      </c>
      <c r="C1060" s="14" t="s">
        <v>1300</v>
      </c>
      <c r="D1060" s="119">
        <f>IF(AND(AS1060=AS1059,AL1060=AL1059),IF(AL1060="TN",IF(AS1059=3,IF(D1059&lt;'Phan phong'!$I$9,D1059+1,1),IF(D1059&lt;'Phan phong'!$I$10,D1059+1,1)),IF(AS1059=3,IF(D1059&lt;'Phan phong'!$P$9,D1059+1,1),IF(D1059&lt;'Phan phong'!$P$10,D1059+1,1))),1)</f>
        <v>18</v>
      </c>
      <c r="E1060" s="138">
        <v>291058</v>
      </c>
      <c r="F1060" s="121" t="s">
        <v>1363</v>
      </c>
      <c r="G1060" s="150" t="s">
        <v>325</v>
      </c>
      <c r="H1060" s="163" t="s">
        <v>120</v>
      </c>
      <c r="I1060" s="142"/>
      <c r="J1060" s="142"/>
      <c r="K1060" s="124"/>
      <c r="L1060" s="124"/>
      <c r="M1060" s="124"/>
      <c r="N1060" s="124"/>
      <c r="O1060" s="124"/>
      <c r="P1060" s="124"/>
      <c r="Q1060" s="142"/>
      <c r="R1060" s="172"/>
      <c r="S1060" s="142"/>
      <c r="T1060" s="142"/>
      <c r="U1060" s="124"/>
      <c r="V1060" s="124"/>
      <c r="W1060" s="124"/>
      <c r="X1060" s="124"/>
      <c r="Y1060" s="124"/>
      <c r="Z1060" s="124"/>
      <c r="AA1060" s="142"/>
      <c r="AB1060" s="172"/>
      <c r="AC1060" s="127">
        <f t="shared" si="147"/>
        <v>0</v>
      </c>
      <c r="AD1060" s="143" t="s">
        <v>1558</v>
      </c>
      <c r="AE1060" s="143" t="s">
        <v>1297</v>
      </c>
      <c r="AF1060" s="129"/>
      <c r="AG1060" s="129"/>
      <c r="AH1060" s="171"/>
      <c r="AI1060" s="131">
        <f t="shared" si="145"/>
        <v>37</v>
      </c>
      <c r="AJ1060" s="132" t="str">
        <f t="shared" si="146"/>
        <v>XH</v>
      </c>
      <c r="AK1060" s="154"/>
      <c r="AL1060" s="134" t="str">
        <f t="shared" si="140"/>
        <v>XH</v>
      </c>
      <c r="AM1060" s="119">
        <v>693</v>
      </c>
      <c r="AN1060" s="135">
        <f t="shared" si="141"/>
        <v>2</v>
      </c>
      <c r="AO1060" s="135" t="str">
        <f t="shared" si="142"/>
        <v>129</v>
      </c>
      <c r="AP1060" s="135" t="str">
        <f t="shared" si="143"/>
        <v>12</v>
      </c>
      <c r="AQ1060" s="135" t="str">
        <f t="shared" si="144"/>
        <v>2</v>
      </c>
      <c r="AR1060" s="155"/>
      <c r="AS1060" s="145">
        <v>2</v>
      </c>
      <c r="AT1060" s="156"/>
      <c r="AU1060" s="145"/>
      <c r="AV1060" s="4"/>
      <c r="AW1060" s="4"/>
      <c r="AX1060" s="4"/>
      <c r="AY1060" s="4"/>
      <c r="AZ1060" s="4"/>
      <c r="BA1060" s="4"/>
      <c r="BB1060" s="4"/>
      <c r="BC1060" s="4"/>
      <c r="BD1060" s="4"/>
      <c r="BE1060" s="4"/>
      <c r="BF1060" s="4"/>
      <c r="BG1060" s="4"/>
      <c r="BH1060" s="4"/>
      <c r="BI1060" s="4"/>
      <c r="BJ1060" s="4"/>
      <c r="BK1060" s="4"/>
      <c r="BL1060" s="4"/>
      <c r="BM1060" s="4"/>
      <c r="BN1060" s="4"/>
      <c r="BO1060" s="4"/>
      <c r="BP1060" s="4"/>
      <c r="BQ1060" s="4"/>
      <c r="BR1060" s="4"/>
      <c r="BS1060" s="4"/>
      <c r="BT1060" s="4"/>
      <c r="BU1060" s="4"/>
      <c r="BV1060" s="4"/>
      <c r="BW1060" s="4"/>
      <c r="BX1060" s="4"/>
    </row>
    <row r="1061" spans="1:76" ht="24.95" customHeight="1" x14ac:dyDescent="0.2">
      <c r="A1061" s="43">
        <v>27</v>
      </c>
      <c r="B1061" s="44">
        <v>39</v>
      </c>
      <c r="C1061" s="14" t="s">
        <v>1300</v>
      </c>
      <c r="D1061" s="119">
        <f>IF(AND(AS1061=AS1060,AL1061=AL1060),IF(AL1061="TN",IF(AS1060=3,IF(D1060&lt;'Phan phong'!$I$9,D1060+1,1),IF(D1060&lt;'Phan phong'!$I$10,D1060+1,1)),IF(AS1060=3,IF(D1060&lt;'Phan phong'!$P$9,D1060+1,1),IF(D1060&lt;'Phan phong'!$P$10,D1060+1,1))),1)</f>
        <v>19</v>
      </c>
      <c r="E1061" s="120">
        <v>291059</v>
      </c>
      <c r="F1061" s="121" t="s">
        <v>445</v>
      </c>
      <c r="G1061" s="150" t="s">
        <v>400</v>
      </c>
      <c r="H1061" s="163" t="s">
        <v>125</v>
      </c>
      <c r="I1061" s="142"/>
      <c r="J1061" s="142"/>
      <c r="K1061" s="124"/>
      <c r="L1061" s="124"/>
      <c r="M1061" s="124"/>
      <c r="N1061" s="124"/>
      <c r="O1061" s="124"/>
      <c r="P1061" s="124"/>
      <c r="Q1061" s="142"/>
      <c r="R1061" s="126"/>
      <c r="S1061" s="142"/>
      <c r="T1061" s="142"/>
      <c r="U1061" s="124"/>
      <c r="V1061" s="124"/>
      <c r="W1061" s="124"/>
      <c r="X1061" s="124"/>
      <c r="Y1061" s="124"/>
      <c r="Z1061" s="124"/>
      <c r="AA1061" s="142"/>
      <c r="AB1061" s="126"/>
      <c r="AC1061" s="127">
        <f t="shared" si="147"/>
        <v>0</v>
      </c>
      <c r="AD1061" s="143" t="s">
        <v>1283</v>
      </c>
      <c r="AE1061" s="143" t="s">
        <v>1297</v>
      </c>
      <c r="AF1061" s="129"/>
      <c r="AG1061" s="129"/>
      <c r="AH1061" s="171"/>
      <c r="AI1061" s="131">
        <f t="shared" si="145"/>
        <v>37</v>
      </c>
      <c r="AJ1061" s="132" t="str">
        <f t="shared" si="146"/>
        <v>XH</v>
      </c>
      <c r="AK1061" s="133"/>
      <c r="AL1061" s="134" t="str">
        <f t="shared" si="140"/>
        <v>XH</v>
      </c>
      <c r="AM1061" s="119">
        <v>410</v>
      </c>
      <c r="AN1061" s="135">
        <f t="shared" si="141"/>
        <v>2</v>
      </c>
      <c r="AO1061" s="135" t="str">
        <f t="shared" si="142"/>
        <v>121</v>
      </c>
      <c r="AP1061" s="135" t="str">
        <f t="shared" si="143"/>
        <v>12</v>
      </c>
      <c r="AQ1061" s="135" t="str">
        <f t="shared" si="144"/>
        <v>2</v>
      </c>
      <c r="AR1061" s="146"/>
      <c r="AS1061" s="145">
        <v>2</v>
      </c>
      <c r="AT1061" s="137"/>
      <c r="AU1061" s="170"/>
      <c r="AV1061" s="5"/>
      <c r="AW1061" s="5"/>
      <c r="AX1061" s="5"/>
      <c r="AY1061" s="5"/>
      <c r="AZ1061" s="5"/>
      <c r="BA1061" s="5"/>
      <c r="BB1061" s="5"/>
      <c r="BC1061" s="5"/>
      <c r="BD1061" s="5"/>
      <c r="BE1061" s="5"/>
      <c r="BF1061" s="5"/>
      <c r="BG1061" s="5"/>
      <c r="BH1061" s="5"/>
      <c r="BI1061" s="5"/>
      <c r="BJ1061" s="5"/>
      <c r="BK1061" s="5"/>
      <c r="BL1061" s="5"/>
      <c r="BM1061" s="5"/>
      <c r="BN1061" s="5"/>
      <c r="BO1061" s="5"/>
      <c r="BP1061" s="5"/>
      <c r="BQ1061" s="5"/>
      <c r="BR1061" s="5"/>
      <c r="BS1061" s="5"/>
      <c r="BT1061" s="5"/>
      <c r="BU1061" s="5"/>
      <c r="BV1061" s="5"/>
      <c r="BW1061" s="5"/>
      <c r="BX1061" s="5"/>
    </row>
    <row r="1062" spans="1:76" ht="24.95" customHeight="1" x14ac:dyDescent="0.25">
      <c r="A1062" s="43">
        <v>27</v>
      </c>
      <c r="B1062" s="44">
        <v>24</v>
      </c>
      <c r="C1062" s="14" t="s">
        <v>1300</v>
      </c>
      <c r="D1062" s="119">
        <f>IF(AND(AS1062=AS1061,AL1062=AL1061),IF(AL1062="TN",IF(AS1061=3,IF(D1061&lt;'Phan phong'!$I$9,D1061+1,1),IF(D1061&lt;'Phan phong'!$I$10,D1061+1,1)),IF(AS1061=3,IF(D1061&lt;'Phan phong'!$P$9,D1061+1,1),IF(D1061&lt;'Phan phong'!$P$10,D1061+1,1))),1)</f>
        <v>20</v>
      </c>
      <c r="E1062" s="138">
        <v>291060</v>
      </c>
      <c r="F1062" s="121" t="s">
        <v>1415</v>
      </c>
      <c r="G1062" s="150" t="s">
        <v>402</v>
      </c>
      <c r="H1062" s="163" t="s">
        <v>38</v>
      </c>
      <c r="I1062" s="142"/>
      <c r="J1062" s="142"/>
      <c r="K1062" s="124"/>
      <c r="L1062" s="124"/>
      <c r="M1062" s="124"/>
      <c r="N1062" s="124"/>
      <c r="O1062" s="124"/>
      <c r="P1062" s="124"/>
      <c r="Q1062" s="142"/>
      <c r="R1062" s="152"/>
      <c r="S1062" s="142"/>
      <c r="T1062" s="142"/>
      <c r="U1062" s="124"/>
      <c r="V1062" s="124"/>
      <c r="W1062" s="124"/>
      <c r="X1062" s="124"/>
      <c r="Y1062" s="124"/>
      <c r="Z1062" s="124"/>
      <c r="AA1062" s="142"/>
      <c r="AB1062" s="152"/>
      <c r="AC1062" s="127">
        <f t="shared" si="147"/>
        <v>0</v>
      </c>
      <c r="AD1062" s="143" t="s">
        <v>1292</v>
      </c>
      <c r="AE1062" s="143" t="s">
        <v>1294</v>
      </c>
      <c r="AF1062" s="129"/>
      <c r="AG1062" s="129"/>
      <c r="AH1062" s="171"/>
      <c r="AI1062" s="131">
        <f t="shared" si="145"/>
        <v>37</v>
      </c>
      <c r="AJ1062" s="132" t="str">
        <f t="shared" si="146"/>
        <v>XH</v>
      </c>
      <c r="AK1062" s="154"/>
      <c r="AL1062" s="134" t="str">
        <f t="shared" si="140"/>
        <v>XH</v>
      </c>
      <c r="AM1062" s="119">
        <v>592</v>
      </c>
      <c r="AN1062" s="135">
        <f t="shared" si="141"/>
        <v>2</v>
      </c>
      <c r="AO1062" s="135" t="str">
        <f t="shared" si="142"/>
        <v>126</v>
      </c>
      <c r="AP1062" s="135" t="str">
        <f t="shared" si="143"/>
        <v>12</v>
      </c>
      <c r="AQ1062" s="135" t="str">
        <f t="shared" si="144"/>
        <v>2</v>
      </c>
      <c r="AR1062" s="155"/>
      <c r="AS1062" s="145">
        <v>2</v>
      </c>
      <c r="AT1062" s="156"/>
      <c r="AU1062" s="145"/>
      <c r="AV1062" s="4"/>
      <c r="AW1062" s="4"/>
      <c r="AX1062" s="4"/>
      <c r="AY1062" s="4"/>
      <c r="AZ1062" s="4"/>
      <c r="BA1062" s="4"/>
      <c r="BB1062" s="4"/>
      <c r="BC1062" s="4"/>
      <c r="BD1062" s="4"/>
      <c r="BE1062" s="4"/>
      <c r="BF1062" s="4"/>
      <c r="BG1062" s="4"/>
      <c r="BH1062" s="4"/>
      <c r="BI1062" s="4"/>
      <c r="BJ1062" s="4"/>
      <c r="BK1062" s="4"/>
      <c r="BL1062" s="4"/>
      <c r="BM1062" s="4"/>
      <c r="BN1062" s="4"/>
      <c r="BO1062" s="4"/>
      <c r="BP1062" s="4"/>
      <c r="BQ1062" s="4"/>
      <c r="BR1062" s="4"/>
      <c r="BS1062" s="4"/>
      <c r="BT1062" s="4"/>
      <c r="BU1062" s="4"/>
      <c r="BV1062" s="4"/>
      <c r="BW1062" s="4"/>
      <c r="BX1062" s="4"/>
    </row>
    <row r="1063" spans="1:76" ht="24.95" customHeight="1" x14ac:dyDescent="0.25">
      <c r="A1063" s="43">
        <v>28</v>
      </c>
      <c r="B1063" s="44">
        <v>23</v>
      </c>
      <c r="C1063" s="14" t="s">
        <v>1300</v>
      </c>
      <c r="D1063" s="119">
        <f>IF(AND(AS1063=AS1062,AL1063=AL1062),IF(AL1063="TN",IF(AS1062=3,IF(D1062&lt;'Phan phong'!$I$9,D1062+1,1),IF(D1062&lt;'Phan phong'!$I$10,D1062+1,1)),IF(AS1062=3,IF(D1062&lt;'Phan phong'!$P$9,D1062+1,1),IF(D1062&lt;'Phan phong'!$P$10,D1062+1,1))),1)</f>
        <v>21</v>
      </c>
      <c r="E1063" s="120">
        <v>291061</v>
      </c>
      <c r="F1063" s="121" t="s">
        <v>380</v>
      </c>
      <c r="G1063" s="150" t="s">
        <v>402</v>
      </c>
      <c r="H1063" s="163" t="s">
        <v>86</v>
      </c>
      <c r="I1063" s="142"/>
      <c r="J1063" s="142"/>
      <c r="K1063" s="124"/>
      <c r="L1063" s="124"/>
      <c r="M1063" s="124"/>
      <c r="N1063" s="124"/>
      <c r="O1063" s="124"/>
      <c r="P1063" s="124"/>
      <c r="Q1063" s="142"/>
      <c r="R1063" s="126"/>
      <c r="S1063" s="142"/>
      <c r="T1063" s="142"/>
      <c r="U1063" s="124"/>
      <c r="V1063" s="124"/>
      <c r="W1063" s="124"/>
      <c r="X1063" s="124"/>
      <c r="Y1063" s="124"/>
      <c r="Z1063" s="124"/>
      <c r="AA1063" s="142"/>
      <c r="AB1063" s="126"/>
      <c r="AC1063" s="127">
        <f t="shared" si="147"/>
        <v>0</v>
      </c>
      <c r="AD1063" s="143" t="s">
        <v>1292</v>
      </c>
      <c r="AE1063" s="143" t="s">
        <v>1296</v>
      </c>
      <c r="AF1063" s="129"/>
      <c r="AG1063" s="129"/>
      <c r="AH1063" s="130"/>
      <c r="AI1063" s="131">
        <f t="shared" si="145"/>
        <v>37</v>
      </c>
      <c r="AJ1063" s="132" t="str">
        <f t="shared" si="146"/>
        <v>XH</v>
      </c>
      <c r="AK1063" s="133"/>
      <c r="AL1063" s="134" t="str">
        <f t="shared" si="140"/>
        <v>XH</v>
      </c>
      <c r="AM1063" s="119">
        <v>593</v>
      </c>
      <c r="AN1063" s="135">
        <f t="shared" si="141"/>
        <v>2</v>
      </c>
      <c r="AO1063" s="135" t="str">
        <f t="shared" si="142"/>
        <v>126</v>
      </c>
      <c r="AP1063" s="135" t="str">
        <f t="shared" si="143"/>
        <v>12</v>
      </c>
      <c r="AQ1063" s="135" t="str">
        <f t="shared" si="144"/>
        <v>2</v>
      </c>
      <c r="AR1063" s="136"/>
      <c r="AS1063" s="145">
        <v>2</v>
      </c>
      <c r="AT1063" s="145"/>
      <c r="AU1063" s="162"/>
      <c r="AV1063" s="8"/>
      <c r="AW1063" s="8"/>
      <c r="AX1063" s="8"/>
      <c r="AY1063" s="8"/>
      <c r="AZ1063" s="8"/>
      <c r="BA1063" s="8"/>
      <c r="BB1063" s="8"/>
      <c r="BC1063" s="8"/>
      <c r="BD1063" s="8"/>
      <c r="BE1063" s="8"/>
      <c r="BF1063" s="8"/>
      <c r="BG1063" s="8"/>
      <c r="BH1063" s="8"/>
      <c r="BI1063" s="8"/>
      <c r="BJ1063" s="8"/>
      <c r="BK1063" s="8"/>
      <c r="BL1063" s="8"/>
      <c r="BM1063" s="8"/>
      <c r="BN1063" s="8"/>
      <c r="BO1063" s="8"/>
      <c r="BP1063" s="8"/>
      <c r="BQ1063" s="8"/>
      <c r="BR1063" s="8"/>
      <c r="BS1063" s="8"/>
      <c r="BT1063" s="8"/>
      <c r="BU1063" s="8"/>
      <c r="BV1063" s="8"/>
      <c r="BW1063" s="8"/>
      <c r="BX1063" s="8"/>
    </row>
    <row r="1064" spans="1:76" ht="24.95" customHeight="1" x14ac:dyDescent="0.25">
      <c r="A1064" s="43">
        <v>25</v>
      </c>
      <c r="B1064" s="44">
        <v>35</v>
      </c>
      <c r="C1064" s="14" t="s">
        <v>1300</v>
      </c>
      <c r="D1064" s="119">
        <f>IF(AND(AS1064=AS1063,AL1064=AL1063),IF(AL1064="TN",IF(AS1063=3,IF(D1063&lt;'Phan phong'!$I$9,D1063+1,1),IF(D1063&lt;'Phan phong'!$I$10,D1063+1,1)),IF(AS1063=3,IF(D1063&lt;'Phan phong'!$P$9,D1063+1,1),IF(D1063&lt;'Phan phong'!$P$10,D1063+1,1))),1)</f>
        <v>22</v>
      </c>
      <c r="E1064" s="138">
        <v>291062</v>
      </c>
      <c r="F1064" s="121" t="s">
        <v>346</v>
      </c>
      <c r="G1064" s="150" t="s">
        <v>402</v>
      </c>
      <c r="H1064" s="163" t="s">
        <v>249</v>
      </c>
      <c r="I1064" s="142"/>
      <c r="J1064" s="142"/>
      <c r="K1064" s="124"/>
      <c r="L1064" s="124"/>
      <c r="M1064" s="124"/>
      <c r="N1064" s="124"/>
      <c r="O1064" s="124"/>
      <c r="P1064" s="124"/>
      <c r="Q1064" s="142"/>
      <c r="R1064" s="172"/>
      <c r="S1064" s="142"/>
      <c r="T1064" s="142"/>
      <c r="U1064" s="124"/>
      <c r="V1064" s="124"/>
      <c r="W1064" s="124"/>
      <c r="X1064" s="124"/>
      <c r="Y1064" s="124"/>
      <c r="Z1064" s="124"/>
      <c r="AA1064" s="142"/>
      <c r="AB1064" s="172"/>
      <c r="AC1064" s="127">
        <f t="shared" si="147"/>
        <v>0</v>
      </c>
      <c r="AD1064" s="143" t="s">
        <v>1291</v>
      </c>
      <c r="AE1064" s="143" t="s">
        <v>1297</v>
      </c>
      <c r="AF1064" s="129"/>
      <c r="AG1064" s="129"/>
      <c r="AH1064" s="171"/>
      <c r="AI1064" s="131">
        <f t="shared" si="145"/>
        <v>37</v>
      </c>
      <c r="AJ1064" s="132" t="str">
        <f t="shared" si="146"/>
        <v>XH</v>
      </c>
      <c r="AK1064" s="133"/>
      <c r="AL1064" s="134" t="str">
        <f t="shared" si="140"/>
        <v>XH</v>
      </c>
      <c r="AM1064" s="119">
        <v>662</v>
      </c>
      <c r="AN1064" s="135">
        <f t="shared" si="141"/>
        <v>2</v>
      </c>
      <c r="AO1064" s="135" t="str">
        <f t="shared" si="142"/>
        <v>128</v>
      </c>
      <c r="AP1064" s="135" t="str">
        <f t="shared" si="143"/>
        <v>12</v>
      </c>
      <c r="AQ1064" s="135" t="str">
        <f t="shared" si="144"/>
        <v>2</v>
      </c>
      <c r="AR1064" s="136"/>
      <c r="AS1064" s="145">
        <v>2</v>
      </c>
      <c r="AT1064" s="161"/>
      <c r="AU1064" s="145"/>
      <c r="AV1064" s="4"/>
      <c r="AW1064" s="4"/>
      <c r="AX1064" s="4"/>
      <c r="AY1064" s="4"/>
      <c r="AZ1064" s="4"/>
      <c r="BA1064" s="4"/>
      <c r="BB1064" s="4"/>
      <c r="BC1064" s="4"/>
      <c r="BD1064" s="4"/>
      <c r="BE1064" s="4"/>
      <c r="BF1064" s="4"/>
      <c r="BG1064" s="4"/>
      <c r="BH1064" s="4"/>
      <c r="BI1064" s="4"/>
      <c r="BJ1064" s="4"/>
      <c r="BK1064" s="4"/>
      <c r="BL1064" s="4"/>
      <c r="BM1064" s="4"/>
      <c r="BN1064" s="4"/>
      <c r="BO1064" s="4"/>
      <c r="BP1064" s="4"/>
      <c r="BQ1064" s="4"/>
      <c r="BR1064" s="4"/>
      <c r="BS1064" s="4"/>
      <c r="BT1064" s="4"/>
      <c r="BU1064" s="4"/>
      <c r="BV1064" s="4"/>
      <c r="BW1064" s="4"/>
      <c r="BX1064" s="4"/>
    </row>
    <row r="1065" spans="1:76" ht="24.95" customHeight="1" x14ac:dyDescent="0.25">
      <c r="A1065" s="43">
        <v>23</v>
      </c>
      <c r="B1065" s="44">
        <v>37</v>
      </c>
      <c r="C1065" s="14" t="s">
        <v>1300</v>
      </c>
      <c r="D1065" s="119">
        <f>IF(AND(AS1065=AS1064,AL1065=AL1064),IF(AL1065="TN",IF(AS1064=3,IF(D1064&lt;'Phan phong'!$I$9,D1064+1,1),IF(D1064&lt;'Phan phong'!$I$10,D1064+1,1)),IF(AS1064=3,IF(D1064&lt;'Phan phong'!$P$9,D1064+1,1),IF(D1064&lt;'Phan phong'!$P$10,D1064+1,1))),1)</f>
        <v>23</v>
      </c>
      <c r="E1065" s="120">
        <v>291063</v>
      </c>
      <c r="F1065" s="121" t="s">
        <v>1447</v>
      </c>
      <c r="G1065" s="150" t="s">
        <v>402</v>
      </c>
      <c r="H1065" s="163" t="s">
        <v>78</v>
      </c>
      <c r="I1065" s="124"/>
      <c r="J1065" s="124"/>
      <c r="K1065" s="124"/>
      <c r="L1065" s="124"/>
      <c r="M1065" s="124"/>
      <c r="N1065" s="124"/>
      <c r="O1065" s="124"/>
      <c r="P1065" s="124"/>
      <c r="Q1065" s="142"/>
      <c r="R1065" s="152"/>
      <c r="S1065" s="124"/>
      <c r="T1065" s="124"/>
      <c r="U1065" s="124"/>
      <c r="V1065" s="124"/>
      <c r="W1065" s="124"/>
      <c r="X1065" s="124"/>
      <c r="Y1065" s="124"/>
      <c r="Z1065" s="124"/>
      <c r="AA1065" s="142"/>
      <c r="AB1065" s="152"/>
      <c r="AC1065" s="127">
        <f t="shared" si="147"/>
        <v>0</v>
      </c>
      <c r="AD1065" s="143" t="s">
        <v>1558</v>
      </c>
      <c r="AE1065" s="143" t="s">
        <v>1296</v>
      </c>
      <c r="AF1065" s="129"/>
      <c r="AG1065" s="129"/>
      <c r="AH1065" s="130"/>
      <c r="AI1065" s="131">
        <f t="shared" si="145"/>
        <v>37</v>
      </c>
      <c r="AJ1065" s="132" t="str">
        <f t="shared" si="146"/>
        <v>XH</v>
      </c>
      <c r="AK1065" s="133"/>
      <c r="AL1065" s="134" t="str">
        <f t="shared" si="140"/>
        <v>XH</v>
      </c>
      <c r="AM1065" s="119">
        <v>694</v>
      </c>
      <c r="AN1065" s="135">
        <f t="shared" si="141"/>
        <v>2</v>
      </c>
      <c r="AO1065" s="135" t="str">
        <f t="shared" si="142"/>
        <v>129</v>
      </c>
      <c r="AP1065" s="135" t="str">
        <f t="shared" si="143"/>
        <v>12</v>
      </c>
      <c r="AQ1065" s="135" t="str">
        <f t="shared" si="144"/>
        <v>2</v>
      </c>
      <c r="AR1065" s="136"/>
      <c r="AS1065" s="145">
        <v>2</v>
      </c>
      <c r="AT1065" s="161"/>
      <c r="AU1065" s="137"/>
      <c r="AV1065" s="6"/>
      <c r="AW1065" s="6"/>
      <c r="AX1065" s="6"/>
      <c r="AY1065" s="6"/>
      <c r="AZ1065" s="6"/>
      <c r="BA1065" s="6"/>
      <c r="BB1065" s="6"/>
      <c r="BC1065" s="6"/>
      <c r="BD1065" s="6"/>
      <c r="BE1065" s="6"/>
      <c r="BF1065" s="6"/>
      <c r="BG1065" s="6"/>
      <c r="BH1065" s="6"/>
      <c r="BI1065" s="6"/>
      <c r="BJ1065" s="6"/>
      <c r="BK1065" s="6"/>
      <c r="BL1065" s="6"/>
      <c r="BM1065" s="6"/>
      <c r="BN1065" s="6"/>
      <c r="BO1065" s="6"/>
      <c r="BP1065" s="6"/>
      <c r="BQ1065" s="6"/>
      <c r="BR1065" s="6"/>
      <c r="BS1065" s="6"/>
      <c r="BT1065" s="6"/>
      <c r="BU1065" s="6"/>
      <c r="BV1065" s="6"/>
      <c r="BW1065" s="6"/>
      <c r="BX1065" s="6"/>
    </row>
    <row r="1066" spans="1:76" ht="24.95" customHeight="1" x14ac:dyDescent="0.25">
      <c r="A1066" s="43">
        <v>24</v>
      </c>
      <c r="B1066" s="44">
        <v>30</v>
      </c>
      <c r="C1066" s="14" t="s">
        <v>1300</v>
      </c>
      <c r="D1066" s="119">
        <f>IF(AND(AS1066=AS1065,AL1066=AL1065),IF(AL1066="TN",IF(AS1065=3,IF(D1065&lt;'Phan phong'!$I$9,D1065+1,1),IF(D1065&lt;'Phan phong'!$I$10,D1065+1,1)),IF(AS1065=3,IF(D1065&lt;'Phan phong'!$P$9,D1065+1,1),IF(D1065&lt;'Phan phong'!$P$10,D1065+1,1))),1)</f>
        <v>24</v>
      </c>
      <c r="E1066" s="138">
        <v>291064</v>
      </c>
      <c r="F1066" s="121" t="s">
        <v>421</v>
      </c>
      <c r="G1066" s="150" t="s">
        <v>402</v>
      </c>
      <c r="H1066" s="163" t="s">
        <v>248</v>
      </c>
      <c r="I1066" s="142"/>
      <c r="J1066" s="142"/>
      <c r="K1066" s="124"/>
      <c r="L1066" s="124"/>
      <c r="M1066" s="124"/>
      <c r="N1066" s="124"/>
      <c r="O1066" s="124"/>
      <c r="P1066" s="124"/>
      <c r="Q1066" s="142"/>
      <c r="R1066" s="126"/>
      <c r="S1066" s="142"/>
      <c r="T1066" s="142"/>
      <c r="U1066" s="124"/>
      <c r="V1066" s="124"/>
      <c r="W1066" s="124"/>
      <c r="X1066" s="124"/>
      <c r="Y1066" s="124"/>
      <c r="Z1066" s="124"/>
      <c r="AA1066" s="142"/>
      <c r="AB1066" s="126"/>
      <c r="AC1066" s="127">
        <f t="shared" si="147"/>
        <v>0</v>
      </c>
      <c r="AD1066" s="143" t="s">
        <v>1288</v>
      </c>
      <c r="AE1066" s="143" t="s">
        <v>37</v>
      </c>
      <c r="AF1066" s="129"/>
      <c r="AG1066" s="129"/>
      <c r="AH1066" s="171"/>
      <c r="AI1066" s="131">
        <f t="shared" si="145"/>
        <v>37</v>
      </c>
      <c r="AJ1066" s="132" t="str">
        <f t="shared" si="146"/>
        <v>XH</v>
      </c>
      <c r="AK1066" s="133"/>
      <c r="AL1066" s="134" t="str">
        <f t="shared" si="140"/>
        <v>XH</v>
      </c>
      <c r="AM1066" s="119">
        <v>626</v>
      </c>
      <c r="AN1066" s="135">
        <f t="shared" si="141"/>
        <v>2</v>
      </c>
      <c r="AO1066" s="135" t="str">
        <f t="shared" si="142"/>
        <v>127</v>
      </c>
      <c r="AP1066" s="135" t="str">
        <f t="shared" si="143"/>
        <v>12</v>
      </c>
      <c r="AQ1066" s="135" t="str">
        <f t="shared" si="144"/>
        <v>2</v>
      </c>
      <c r="AR1066" s="136"/>
      <c r="AS1066" s="145">
        <v>2</v>
      </c>
      <c r="AT1066" s="145"/>
      <c r="AU1066" s="145"/>
      <c r="AV1066" s="4"/>
      <c r="AW1066" s="4"/>
      <c r="AX1066" s="4"/>
      <c r="AY1066" s="4"/>
      <c r="AZ1066" s="4"/>
      <c r="BA1066" s="4"/>
      <c r="BB1066" s="4"/>
      <c r="BC1066" s="4"/>
      <c r="BD1066" s="4"/>
      <c r="BE1066" s="4"/>
      <c r="BF1066" s="4"/>
      <c r="BG1066" s="4"/>
      <c r="BH1066" s="4"/>
      <c r="BI1066" s="4"/>
      <c r="BJ1066" s="4"/>
      <c r="BK1066" s="4"/>
      <c r="BL1066" s="4"/>
      <c r="BM1066" s="4"/>
      <c r="BN1066" s="4"/>
      <c r="BO1066" s="4"/>
      <c r="BP1066" s="4"/>
      <c r="BQ1066" s="4"/>
      <c r="BR1066" s="4"/>
      <c r="BS1066" s="4"/>
      <c r="BT1066" s="4"/>
      <c r="BU1066" s="4"/>
      <c r="BV1066" s="4"/>
      <c r="BW1066" s="4"/>
      <c r="BX1066" s="4"/>
    </row>
    <row r="1067" spans="1:76" ht="24.95" customHeight="1" x14ac:dyDescent="0.25">
      <c r="A1067" s="43">
        <v>25</v>
      </c>
      <c r="B1067" s="44">
        <v>13</v>
      </c>
      <c r="C1067" s="14" t="s">
        <v>1300</v>
      </c>
      <c r="D1067" s="119">
        <f>IF(AND(AS1067=AS1066,AL1067=AL1066),IF(AL1067="TN",IF(AS1066=3,IF(D1066&lt;'Phan phong'!$I$9,D1066+1,1),IF(D1066&lt;'Phan phong'!$I$10,D1066+1,1)),IF(AS1066=3,IF(D1066&lt;'Phan phong'!$P$9,D1066+1,1),IF(D1066&lt;'Phan phong'!$P$10,D1066+1,1))),1)</f>
        <v>25</v>
      </c>
      <c r="E1067" s="120">
        <v>291065</v>
      </c>
      <c r="F1067" s="121" t="s">
        <v>646</v>
      </c>
      <c r="G1067" s="228" t="s">
        <v>456</v>
      </c>
      <c r="H1067" s="188">
        <v>36926</v>
      </c>
      <c r="I1067" s="142"/>
      <c r="J1067" s="142"/>
      <c r="K1067" s="124"/>
      <c r="L1067" s="124"/>
      <c r="M1067" s="124"/>
      <c r="N1067" s="124"/>
      <c r="O1067" s="124"/>
      <c r="P1067" s="124"/>
      <c r="Q1067" s="142"/>
      <c r="R1067" s="152"/>
      <c r="S1067" s="142"/>
      <c r="T1067" s="142"/>
      <c r="U1067" s="124"/>
      <c r="V1067" s="124"/>
      <c r="W1067" s="124"/>
      <c r="X1067" s="124"/>
      <c r="Y1067" s="124"/>
      <c r="Z1067" s="124"/>
      <c r="AA1067" s="142"/>
      <c r="AB1067" s="152"/>
      <c r="AC1067" s="127">
        <f t="shared" si="147"/>
        <v>0</v>
      </c>
      <c r="AD1067" s="143" t="s">
        <v>1287</v>
      </c>
      <c r="AE1067" s="143" t="s">
        <v>37</v>
      </c>
      <c r="AF1067" s="129"/>
      <c r="AG1067" s="129"/>
      <c r="AH1067" s="130"/>
      <c r="AI1067" s="131">
        <f t="shared" si="145"/>
        <v>37</v>
      </c>
      <c r="AJ1067" s="132" t="str">
        <f t="shared" si="146"/>
        <v>XH</v>
      </c>
      <c r="AK1067" s="133"/>
      <c r="AL1067" s="134" t="str">
        <f t="shared" si="140"/>
        <v>XH</v>
      </c>
      <c r="AM1067" s="119">
        <v>482</v>
      </c>
      <c r="AN1067" s="135">
        <f t="shared" si="141"/>
        <v>2</v>
      </c>
      <c r="AO1067" s="135" t="str">
        <f t="shared" si="142"/>
        <v>123</v>
      </c>
      <c r="AP1067" s="135" t="str">
        <f t="shared" si="143"/>
        <v>12</v>
      </c>
      <c r="AQ1067" s="135" t="str">
        <f t="shared" si="144"/>
        <v>2</v>
      </c>
      <c r="AR1067" s="136"/>
      <c r="AS1067" s="145">
        <v>2</v>
      </c>
      <c r="AT1067" s="161"/>
      <c r="AU1067" s="161"/>
    </row>
    <row r="1068" spans="1:76" ht="24.95" customHeight="1" x14ac:dyDescent="0.2">
      <c r="A1068" s="43">
        <v>24</v>
      </c>
      <c r="B1068" s="44">
        <v>42</v>
      </c>
      <c r="C1068" s="14" t="s">
        <v>1300</v>
      </c>
      <c r="D1068" s="119">
        <f>IF(AND(AS1068=AS1067,AL1068=AL1067),IF(AL1068="TN",IF(AS1067=3,IF(D1067&lt;'Phan phong'!$I$9,D1067+1,1),IF(D1067&lt;'Phan phong'!$I$10,D1067+1,1)),IF(AS1067=3,IF(D1067&lt;'Phan phong'!$P$9,D1067+1,1),IF(D1067&lt;'Phan phong'!$P$10,D1067+1,1))),1)</f>
        <v>26</v>
      </c>
      <c r="E1068" s="138">
        <v>291066</v>
      </c>
      <c r="F1068" s="121" t="s">
        <v>348</v>
      </c>
      <c r="G1068" s="150" t="s">
        <v>456</v>
      </c>
      <c r="H1068" s="163" t="s">
        <v>72</v>
      </c>
      <c r="I1068" s="142"/>
      <c r="J1068" s="142"/>
      <c r="K1068" s="124"/>
      <c r="L1068" s="124"/>
      <c r="M1068" s="124"/>
      <c r="N1068" s="124"/>
      <c r="O1068" s="124"/>
      <c r="P1068" s="124"/>
      <c r="Q1068" s="142"/>
      <c r="R1068" s="126"/>
      <c r="S1068" s="142"/>
      <c r="T1068" s="142"/>
      <c r="U1068" s="124"/>
      <c r="V1068" s="124"/>
      <c r="W1068" s="124"/>
      <c r="X1068" s="124"/>
      <c r="Y1068" s="124"/>
      <c r="Z1068" s="124"/>
      <c r="AA1068" s="142"/>
      <c r="AB1068" s="126"/>
      <c r="AC1068" s="127">
        <f t="shared" si="147"/>
        <v>0</v>
      </c>
      <c r="AD1068" s="143" t="s">
        <v>1558</v>
      </c>
      <c r="AE1068" s="143" t="s">
        <v>37</v>
      </c>
      <c r="AF1068" s="129"/>
      <c r="AG1068" s="129"/>
      <c r="AH1068" s="171"/>
      <c r="AI1068" s="131">
        <f t="shared" si="145"/>
        <v>37</v>
      </c>
      <c r="AJ1068" s="132" t="str">
        <f t="shared" si="146"/>
        <v>XH</v>
      </c>
      <c r="AK1068" s="133"/>
      <c r="AL1068" s="134" t="str">
        <f t="shared" si="140"/>
        <v>XH</v>
      </c>
      <c r="AM1068" s="119">
        <v>695</v>
      </c>
      <c r="AN1068" s="135">
        <f t="shared" si="141"/>
        <v>2</v>
      </c>
      <c r="AO1068" s="135" t="str">
        <f t="shared" si="142"/>
        <v>129</v>
      </c>
      <c r="AP1068" s="135" t="str">
        <f t="shared" si="143"/>
        <v>12</v>
      </c>
      <c r="AQ1068" s="135" t="str">
        <f t="shared" si="144"/>
        <v>2</v>
      </c>
      <c r="AR1068" s="146"/>
      <c r="AS1068" s="145">
        <v>2</v>
      </c>
      <c r="AT1068" s="137"/>
      <c r="AU1068" s="137"/>
      <c r="AV1068" s="6"/>
      <c r="AW1068" s="6"/>
      <c r="AX1068" s="6"/>
      <c r="AY1068" s="6"/>
      <c r="AZ1068" s="6"/>
      <c r="BA1068" s="6"/>
      <c r="BB1068" s="6"/>
      <c r="BC1068" s="6"/>
      <c r="BD1068" s="6"/>
      <c r="BE1068" s="6"/>
      <c r="BF1068" s="6"/>
      <c r="BG1068" s="6"/>
      <c r="BH1068" s="6"/>
      <c r="BI1068" s="6"/>
      <c r="BJ1068" s="6"/>
      <c r="BK1068" s="6"/>
      <c r="BL1068" s="6"/>
      <c r="BM1068" s="6"/>
      <c r="BN1068" s="6"/>
      <c r="BO1068" s="6"/>
      <c r="BP1068" s="6"/>
      <c r="BQ1068" s="6"/>
      <c r="BR1068" s="6"/>
      <c r="BS1068" s="6"/>
      <c r="BT1068" s="6"/>
      <c r="BU1068" s="6"/>
      <c r="BV1068" s="6"/>
      <c r="BW1068" s="6"/>
      <c r="BX1068" s="6"/>
    </row>
    <row r="1069" spans="1:76" ht="24.95" customHeight="1" x14ac:dyDescent="0.25">
      <c r="A1069" s="43">
        <v>25</v>
      </c>
      <c r="B1069" s="44">
        <v>3</v>
      </c>
      <c r="C1069" s="14" t="s">
        <v>1300</v>
      </c>
      <c r="D1069" s="119">
        <f>IF(AND(AS1069=AS1068,AL1069=AL1068),IF(AL1069="TN",IF(AS1068=3,IF(D1068&lt;'Phan phong'!$I$9,D1068+1,1),IF(D1068&lt;'Phan phong'!$I$10,D1068+1,1)),IF(AS1068=3,IF(D1068&lt;'Phan phong'!$P$9,D1068+1,1),IF(D1068&lt;'Phan phong'!$P$10,D1068+1,1))),1)</f>
        <v>27</v>
      </c>
      <c r="E1069" s="120">
        <v>291067</v>
      </c>
      <c r="F1069" s="121" t="s">
        <v>346</v>
      </c>
      <c r="G1069" s="150" t="s">
        <v>655</v>
      </c>
      <c r="H1069" s="163" t="s">
        <v>150</v>
      </c>
      <c r="I1069" s="142"/>
      <c r="J1069" s="142"/>
      <c r="K1069" s="124"/>
      <c r="L1069" s="124"/>
      <c r="M1069" s="124"/>
      <c r="N1069" s="124"/>
      <c r="O1069" s="124"/>
      <c r="P1069" s="124"/>
      <c r="Q1069" s="142"/>
      <c r="R1069" s="126"/>
      <c r="S1069" s="142"/>
      <c r="T1069" s="142"/>
      <c r="U1069" s="124"/>
      <c r="V1069" s="124"/>
      <c r="W1069" s="124"/>
      <c r="X1069" s="124"/>
      <c r="Y1069" s="124"/>
      <c r="Z1069" s="124"/>
      <c r="AA1069" s="142"/>
      <c r="AB1069" s="126"/>
      <c r="AC1069" s="127">
        <f t="shared" si="147"/>
        <v>0</v>
      </c>
      <c r="AD1069" s="143" t="s">
        <v>1285</v>
      </c>
      <c r="AE1069" s="143" t="s">
        <v>1294</v>
      </c>
      <c r="AF1069" s="129"/>
      <c r="AG1069" s="129"/>
      <c r="AH1069" s="171"/>
      <c r="AI1069" s="131">
        <f t="shared" si="145"/>
        <v>37</v>
      </c>
      <c r="AJ1069" s="132" t="str">
        <f t="shared" si="146"/>
        <v>XH</v>
      </c>
      <c r="AK1069" s="133"/>
      <c r="AL1069" s="134" t="str">
        <f t="shared" si="140"/>
        <v>XH</v>
      </c>
      <c r="AM1069" s="119">
        <v>445</v>
      </c>
      <c r="AN1069" s="135">
        <f t="shared" si="141"/>
        <v>2</v>
      </c>
      <c r="AO1069" s="135" t="str">
        <f t="shared" si="142"/>
        <v>122</v>
      </c>
      <c r="AP1069" s="135" t="str">
        <f t="shared" si="143"/>
        <v>12</v>
      </c>
      <c r="AQ1069" s="135" t="str">
        <f t="shared" si="144"/>
        <v>2</v>
      </c>
      <c r="AR1069" s="136"/>
      <c r="AS1069" s="145">
        <v>2</v>
      </c>
      <c r="AT1069" s="145"/>
      <c r="AU1069" s="145"/>
      <c r="AV1069" s="4"/>
      <c r="AW1069" s="4"/>
      <c r="AX1069" s="4"/>
      <c r="AY1069" s="4"/>
      <c r="AZ1069" s="4"/>
      <c r="BA1069" s="4"/>
      <c r="BB1069" s="4"/>
      <c r="BC1069" s="4"/>
      <c r="BD1069" s="4"/>
      <c r="BE1069" s="4"/>
      <c r="BF1069" s="4"/>
      <c r="BG1069" s="4"/>
      <c r="BH1069" s="4"/>
      <c r="BI1069" s="4"/>
      <c r="BJ1069" s="4"/>
      <c r="BK1069" s="4"/>
      <c r="BL1069" s="4"/>
      <c r="BM1069" s="4"/>
      <c r="BN1069" s="4"/>
      <c r="BO1069" s="4"/>
      <c r="BP1069" s="4"/>
      <c r="BQ1069" s="4"/>
      <c r="BR1069" s="4"/>
      <c r="BS1069" s="4"/>
      <c r="BT1069" s="4"/>
      <c r="BU1069" s="4"/>
      <c r="BV1069" s="4"/>
      <c r="BW1069" s="4"/>
      <c r="BX1069" s="4"/>
    </row>
    <row r="1070" spans="1:76" ht="24.95" customHeight="1" x14ac:dyDescent="0.25">
      <c r="A1070" s="43">
        <v>28</v>
      </c>
      <c r="B1070" s="44">
        <v>30</v>
      </c>
      <c r="C1070" s="14" t="s">
        <v>1300</v>
      </c>
      <c r="D1070" s="119">
        <f>IF(AND(AS1070=AS1069,AL1070=AL1069),IF(AL1070="TN",IF(AS1069=3,IF(D1069&lt;'Phan phong'!$I$9,D1069+1,1),IF(D1069&lt;'Phan phong'!$I$10,D1069+1,1)),IF(AS1069=3,IF(D1069&lt;'Phan phong'!$P$9,D1069+1,1),IF(D1069&lt;'Phan phong'!$P$10,D1069+1,1))),1)</f>
        <v>1</v>
      </c>
      <c r="E1070" s="138">
        <v>291068</v>
      </c>
      <c r="F1070" s="121" t="s">
        <v>409</v>
      </c>
      <c r="G1070" s="150" t="s">
        <v>433</v>
      </c>
      <c r="H1070" s="163" t="s">
        <v>65</v>
      </c>
      <c r="I1070" s="142"/>
      <c r="J1070" s="142"/>
      <c r="K1070" s="124"/>
      <c r="L1070" s="124"/>
      <c r="M1070" s="124"/>
      <c r="N1070" s="124"/>
      <c r="O1070" s="124"/>
      <c r="P1070" s="124"/>
      <c r="Q1070" s="142"/>
      <c r="R1070" s="172"/>
      <c r="S1070" s="142"/>
      <c r="T1070" s="142"/>
      <c r="U1070" s="124"/>
      <c r="V1070" s="124"/>
      <c r="W1070" s="124"/>
      <c r="X1070" s="124"/>
      <c r="Y1070" s="124"/>
      <c r="Z1070" s="124"/>
      <c r="AA1070" s="142"/>
      <c r="AB1070" s="172"/>
      <c r="AC1070" s="127">
        <f t="shared" si="147"/>
        <v>0</v>
      </c>
      <c r="AD1070" s="143" t="s">
        <v>1291</v>
      </c>
      <c r="AE1070" s="143" t="s">
        <v>1296</v>
      </c>
      <c r="AF1070" s="129"/>
      <c r="AG1070" s="129"/>
      <c r="AH1070" s="171"/>
      <c r="AI1070" s="131">
        <f t="shared" si="145"/>
        <v>38</v>
      </c>
      <c r="AJ1070" s="132" t="str">
        <f t="shared" si="146"/>
        <v>XH</v>
      </c>
      <c r="AK1070" s="133"/>
      <c r="AL1070" s="134" t="str">
        <f t="shared" si="140"/>
        <v>XH</v>
      </c>
      <c r="AM1070" s="119">
        <v>665</v>
      </c>
      <c r="AN1070" s="135">
        <f t="shared" si="141"/>
        <v>2</v>
      </c>
      <c r="AO1070" s="135" t="str">
        <f t="shared" si="142"/>
        <v>128</v>
      </c>
      <c r="AP1070" s="135" t="str">
        <f t="shared" si="143"/>
        <v>12</v>
      </c>
      <c r="AQ1070" s="135" t="str">
        <f t="shared" si="144"/>
        <v>2</v>
      </c>
      <c r="AR1070" s="136"/>
      <c r="AS1070" s="145">
        <v>2</v>
      </c>
      <c r="AT1070" s="161"/>
      <c r="AU1070" s="145"/>
      <c r="AV1070" s="4"/>
      <c r="AW1070" s="4"/>
      <c r="AX1070" s="4"/>
      <c r="AY1070" s="4"/>
      <c r="AZ1070" s="4"/>
      <c r="BA1070" s="4"/>
      <c r="BB1070" s="4"/>
      <c r="BC1070" s="4"/>
      <c r="BD1070" s="4"/>
      <c r="BE1070" s="4"/>
      <c r="BF1070" s="4"/>
      <c r="BG1070" s="4"/>
      <c r="BH1070" s="4"/>
      <c r="BI1070" s="4"/>
      <c r="BJ1070" s="4"/>
      <c r="BK1070" s="4"/>
      <c r="BL1070" s="4"/>
      <c r="BM1070" s="4"/>
      <c r="BN1070" s="4"/>
      <c r="BO1070" s="4"/>
      <c r="BP1070" s="4"/>
      <c r="BQ1070" s="4"/>
      <c r="BR1070" s="4"/>
      <c r="BS1070" s="4"/>
      <c r="BT1070" s="4"/>
      <c r="BU1070" s="4"/>
      <c r="BV1070" s="4"/>
      <c r="BW1070" s="4"/>
      <c r="BX1070" s="4"/>
    </row>
    <row r="1071" spans="1:76" ht="24.95" customHeight="1" x14ac:dyDescent="0.25">
      <c r="A1071" s="43">
        <v>29</v>
      </c>
      <c r="B1071" s="44">
        <v>19</v>
      </c>
      <c r="C1071" s="14" t="s">
        <v>1300</v>
      </c>
      <c r="D1071" s="119">
        <f>IF(AND(AS1071=AS1070,AL1071=AL1070),IF(AL1071="TN",IF(AS1070=3,IF(D1070&lt;'Phan phong'!$I$9,D1070+1,1),IF(D1070&lt;'Phan phong'!$I$10,D1070+1,1)),IF(AS1070=3,IF(D1070&lt;'Phan phong'!$P$9,D1070+1,1),IF(D1070&lt;'Phan phong'!$P$10,D1070+1,1))),1)</f>
        <v>2</v>
      </c>
      <c r="E1071" s="120">
        <v>291069</v>
      </c>
      <c r="F1071" s="121" t="s">
        <v>1432</v>
      </c>
      <c r="G1071" s="150" t="s">
        <v>433</v>
      </c>
      <c r="H1071" s="163" t="s">
        <v>206</v>
      </c>
      <c r="I1071" s="142"/>
      <c r="J1071" s="142"/>
      <c r="K1071" s="124"/>
      <c r="L1071" s="124"/>
      <c r="M1071" s="124"/>
      <c r="N1071" s="124"/>
      <c r="O1071" s="124"/>
      <c r="P1071" s="124"/>
      <c r="Q1071" s="142"/>
      <c r="R1071" s="172"/>
      <c r="S1071" s="142"/>
      <c r="T1071" s="142"/>
      <c r="U1071" s="124"/>
      <c r="V1071" s="124"/>
      <c r="W1071" s="124"/>
      <c r="X1071" s="124"/>
      <c r="Y1071" s="124"/>
      <c r="Z1071" s="124"/>
      <c r="AA1071" s="142"/>
      <c r="AB1071" s="172"/>
      <c r="AC1071" s="127">
        <f t="shared" si="147"/>
        <v>0</v>
      </c>
      <c r="AD1071" s="143" t="s">
        <v>1292</v>
      </c>
      <c r="AE1071" s="143" t="s">
        <v>1295</v>
      </c>
      <c r="AF1071" s="129"/>
      <c r="AG1071" s="129"/>
      <c r="AH1071" s="171"/>
      <c r="AI1071" s="131">
        <f t="shared" si="145"/>
        <v>38</v>
      </c>
      <c r="AJ1071" s="132" t="str">
        <f t="shared" si="146"/>
        <v>XH</v>
      </c>
      <c r="AK1071" s="133"/>
      <c r="AL1071" s="134" t="str">
        <f t="shared" si="140"/>
        <v>XH</v>
      </c>
      <c r="AM1071" s="119">
        <v>594</v>
      </c>
      <c r="AN1071" s="135">
        <f t="shared" si="141"/>
        <v>2</v>
      </c>
      <c r="AO1071" s="135" t="str">
        <f t="shared" si="142"/>
        <v>126</v>
      </c>
      <c r="AP1071" s="135" t="str">
        <f t="shared" si="143"/>
        <v>12</v>
      </c>
      <c r="AQ1071" s="135" t="str">
        <f t="shared" si="144"/>
        <v>2</v>
      </c>
      <c r="AR1071" s="136"/>
      <c r="AS1071" s="145">
        <v>2</v>
      </c>
      <c r="AT1071" s="161"/>
      <c r="AU1071" s="145"/>
      <c r="AV1071" s="4"/>
      <c r="AW1071" s="4"/>
      <c r="AX1071" s="4"/>
      <c r="AY1071" s="4"/>
      <c r="AZ1071" s="4"/>
      <c r="BA1071" s="4"/>
      <c r="BB1071" s="4"/>
      <c r="BC1071" s="4"/>
      <c r="BD1071" s="4"/>
      <c r="BE1071" s="4"/>
      <c r="BF1071" s="4"/>
      <c r="BG1071" s="4"/>
      <c r="BH1071" s="4"/>
      <c r="BI1071" s="4"/>
      <c r="BJ1071" s="4"/>
      <c r="BK1071" s="4"/>
      <c r="BL1071" s="4"/>
      <c r="BM1071" s="4"/>
      <c r="BN1071" s="4"/>
      <c r="BO1071" s="4"/>
      <c r="BP1071" s="4"/>
      <c r="BQ1071" s="4"/>
      <c r="BR1071" s="4"/>
      <c r="BS1071" s="4"/>
      <c r="BT1071" s="4"/>
      <c r="BU1071" s="4"/>
      <c r="BV1071" s="4"/>
      <c r="BW1071" s="4"/>
      <c r="BX1071" s="4"/>
    </row>
    <row r="1072" spans="1:76" ht="24.95" customHeight="1" x14ac:dyDescent="0.2">
      <c r="A1072" s="43">
        <v>26</v>
      </c>
      <c r="B1072" s="44">
        <v>42</v>
      </c>
      <c r="C1072" s="14" t="s">
        <v>1300</v>
      </c>
      <c r="D1072" s="119">
        <f>IF(AND(AS1072=AS1071,AL1072=AL1071),IF(AL1072="TN",IF(AS1071=3,IF(D1071&lt;'Phan phong'!$I$9,D1071+1,1),IF(D1071&lt;'Phan phong'!$I$10,D1071+1,1)),IF(AS1071=3,IF(D1071&lt;'Phan phong'!$P$9,D1071+1,1),IF(D1071&lt;'Phan phong'!$P$10,D1071+1,1))),1)</f>
        <v>3</v>
      </c>
      <c r="E1072" s="138">
        <v>291070</v>
      </c>
      <c r="F1072" s="121" t="s">
        <v>380</v>
      </c>
      <c r="G1072" s="150" t="s">
        <v>533</v>
      </c>
      <c r="H1072" s="163" t="s">
        <v>128</v>
      </c>
      <c r="I1072" s="142"/>
      <c r="J1072" s="142"/>
      <c r="K1072" s="124"/>
      <c r="L1072" s="124"/>
      <c r="M1072" s="124"/>
      <c r="N1072" s="124"/>
      <c r="O1072" s="124"/>
      <c r="P1072" s="124"/>
      <c r="Q1072" s="142"/>
      <c r="R1072" s="126"/>
      <c r="S1072" s="142"/>
      <c r="T1072" s="142"/>
      <c r="U1072" s="124"/>
      <c r="V1072" s="124"/>
      <c r="W1072" s="124"/>
      <c r="X1072" s="124"/>
      <c r="Y1072" s="124"/>
      <c r="Z1072" s="124"/>
      <c r="AA1072" s="142"/>
      <c r="AB1072" s="126"/>
      <c r="AC1072" s="127">
        <f t="shared" si="147"/>
        <v>0</v>
      </c>
      <c r="AD1072" s="143" t="s">
        <v>1558</v>
      </c>
      <c r="AE1072" s="143" t="s">
        <v>1293</v>
      </c>
      <c r="AF1072" s="129"/>
      <c r="AG1072" s="129"/>
      <c r="AH1072" s="171"/>
      <c r="AI1072" s="131">
        <f t="shared" si="145"/>
        <v>38</v>
      </c>
      <c r="AJ1072" s="132" t="str">
        <f t="shared" si="146"/>
        <v>TN</v>
      </c>
      <c r="AK1072" s="178" t="s">
        <v>272</v>
      </c>
      <c r="AL1072" s="134" t="str">
        <f t="shared" si="140"/>
        <v>XH</v>
      </c>
      <c r="AM1072" s="119">
        <v>697</v>
      </c>
      <c r="AN1072" s="135">
        <f t="shared" si="141"/>
        <v>2</v>
      </c>
      <c r="AO1072" s="135" t="str">
        <f t="shared" si="142"/>
        <v>129</v>
      </c>
      <c r="AP1072" s="135" t="str">
        <f t="shared" si="143"/>
        <v>12</v>
      </c>
      <c r="AQ1072" s="135" t="str">
        <f t="shared" si="144"/>
        <v>2</v>
      </c>
      <c r="AR1072" s="146"/>
      <c r="AS1072" s="145">
        <v>2</v>
      </c>
      <c r="AT1072" s="145"/>
      <c r="AU1072" s="137"/>
      <c r="AV1072" s="6"/>
      <c r="AW1072" s="6"/>
      <c r="AX1072" s="6"/>
      <c r="AY1072" s="6"/>
      <c r="AZ1072" s="6"/>
      <c r="BA1072" s="6"/>
      <c r="BB1072" s="6"/>
      <c r="BC1072" s="6"/>
      <c r="BD1072" s="6"/>
      <c r="BE1072" s="6"/>
      <c r="BF1072" s="6"/>
      <c r="BG1072" s="6"/>
      <c r="BH1072" s="6"/>
      <c r="BI1072" s="6"/>
      <c r="BJ1072" s="6"/>
      <c r="BK1072" s="6"/>
      <c r="BL1072" s="6"/>
      <c r="BM1072" s="6"/>
      <c r="BN1072" s="6"/>
      <c r="BO1072" s="6"/>
      <c r="BP1072" s="6"/>
      <c r="BQ1072" s="6"/>
      <c r="BR1072" s="6"/>
      <c r="BS1072" s="6"/>
      <c r="BT1072" s="6"/>
      <c r="BU1072" s="6"/>
      <c r="BV1072" s="6"/>
      <c r="BW1072" s="6"/>
      <c r="BX1072" s="6"/>
    </row>
    <row r="1073" spans="1:76" ht="24.95" customHeight="1" x14ac:dyDescent="0.25">
      <c r="A1073" s="43">
        <v>29</v>
      </c>
      <c r="B1073" s="44">
        <v>4</v>
      </c>
      <c r="C1073" s="14" t="s">
        <v>1300</v>
      </c>
      <c r="D1073" s="119">
        <f>IF(AND(AS1073=AS1072,AL1073=AL1072),IF(AL1073="TN",IF(AS1072=3,IF(D1072&lt;'Phan phong'!$I$9,D1072+1,1),IF(D1072&lt;'Phan phong'!$I$10,D1072+1,1)),IF(AS1072=3,IF(D1072&lt;'Phan phong'!$P$9,D1072+1,1),IF(D1072&lt;'Phan phong'!$P$10,D1072+1,1))),1)</f>
        <v>4</v>
      </c>
      <c r="E1073" s="120">
        <v>291071</v>
      </c>
      <c r="F1073" s="121" t="s">
        <v>424</v>
      </c>
      <c r="G1073" s="150" t="s">
        <v>499</v>
      </c>
      <c r="H1073" s="163" t="s">
        <v>63</v>
      </c>
      <c r="I1073" s="124"/>
      <c r="J1073" s="124"/>
      <c r="K1073" s="124"/>
      <c r="L1073" s="124"/>
      <c r="M1073" s="124"/>
      <c r="N1073" s="124"/>
      <c r="O1073" s="124"/>
      <c r="P1073" s="124"/>
      <c r="Q1073" s="142"/>
      <c r="R1073" s="152"/>
      <c r="S1073" s="124"/>
      <c r="T1073" s="124"/>
      <c r="U1073" s="124"/>
      <c r="V1073" s="124"/>
      <c r="W1073" s="124"/>
      <c r="X1073" s="124"/>
      <c r="Y1073" s="124"/>
      <c r="Z1073" s="124"/>
      <c r="AA1073" s="142"/>
      <c r="AB1073" s="152"/>
      <c r="AC1073" s="127">
        <f t="shared" si="147"/>
        <v>0</v>
      </c>
      <c r="AD1073" s="143" t="s">
        <v>1283</v>
      </c>
      <c r="AE1073" s="143" t="s">
        <v>1297</v>
      </c>
      <c r="AF1073" s="129"/>
      <c r="AG1073" s="129"/>
      <c r="AH1073" s="130"/>
      <c r="AI1073" s="131">
        <f t="shared" si="145"/>
        <v>38</v>
      </c>
      <c r="AJ1073" s="132" t="str">
        <f t="shared" si="146"/>
        <v>XH</v>
      </c>
      <c r="AK1073" s="133"/>
      <c r="AL1073" s="134" t="str">
        <f t="shared" si="140"/>
        <v>XH</v>
      </c>
      <c r="AM1073" s="119">
        <v>412</v>
      </c>
      <c r="AN1073" s="135">
        <f t="shared" si="141"/>
        <v>2</v>
      </c>
      <c r="AO1073" s="135" t="str">
        <f t="shared" si="142"/>
        <v>121</v>
      </c>
      <c r="AP1073" s="135" t="str">
        <f t="shared" si="143"/>
        <v>12</v>
      </c>
      <c r="AQ1073" s="135" t="str">
        <f t="shared" si="144"/>
        <v>2</v>
      </c>
      <c r="AR1073" s="136"/>
      <c r="AS1073" s="145">
        <v>2</v>
      </c>
      <c r="AT1073" s="161"/>
      <c r="AU1073" s="137"/>
      <c r="AV1073" s="6"/>
      <c r="AW1073" s="6"/>
      <c r="AX1073" s="6"/>
      <c r="AY1073" s="6"/>
      <c r="AZ1073" s="6"/>
      <c r="BA1073" s="6"/>
      <c r="BB1073" s="6"/>
      <c r="BC1073" s="6"/>
      <c r="BD1073" s="6"/>
      <c r="BE1073" s="6"/>
      <c r="BF1073" s="6"/>
      <c r="BG1073" s="6"/>
      <c r="BH1073" s="6"/>
      <c r="BI1073" s="6"/>
      <c r="BJ1073" s="6"/>
      <c r="BK1073" s="6"/>
      <c r="BL1073" s="6"/>
      <c r="BM1073" s="6"/>
      <c r="BN1073" s="6"/>
      <c r="BO1073" s="6"/>
      <c r="BP1073" s="6"/>
      <c r="BQ1073" s="6"/>
      <c r="BR1073" s="6"/>
      <c r="BS1073" s="6"/>
      <c r="BT1073" s="6"/>
      <c r="BU1073" s="6"/>
      <c r="BV1073" s="6"/>
      <c r="BW1073" s="6"/>
      <c r="BX1073" s="6"/>
    </row>
    <row r="1074" spans="1:76" ht="24.95" customHeight="1" x14ac:dyDescent="0.25">
      <c r="A1074" s="43">
        <v>30</v>
      </c>
      <c r="B1074" s="44">
        <v>38</v>
      </c>
      <c r="C1074" s="14" t="s">
        <v>1300</v>
      </c>
      <c r="D1074" s="119">
        <f>IF(AND(AS1074=AS1073,AL1074=AL1073),IF(AL1074="TN",IF(AS1073=3,IF(D1073&lt;'Phan phong'!$I$9,D1073+1,1),IF(D1073&lt;'Phan phong'!$I$10,D1073+1,1)),IF(AS1073=3,IF(D1073&lt;'Phan phong'!$P$9,D1073+1,1),IF(D1073&lt;'Phan phong'!$P$10,D1073+1,1))),1)</f>
        <v>5</v>
      </c>
      <c r="E1074" s="138">
        <v>291072</v>
      </c>
      <c r="F1074" s="121" t="s">
        <v>513</v>
      </c>
      <c r="G1074" s="150" t="s">
        <v>327</v>
      </c>
      <c r="H1074" s="163" t="s">
        <v>79</v>
      </c>
      <c r="I1074" s="142"/>
      <c r="J1074" s="142"/>
      <c r="K1074" s="124"/>
      <c r="L1074" s="124"/>
      <c r="M1074" s="124"/>
      <c r="N1074" s="124"/>
      <c r="O1074" s="124"/>
      <c r="P1074" s="124"/>
      <c r="Q1074" s="142"/>
      <c r="R1074" s="152"/>
      <c r="S1074" s="142"/>
      <c r="T1074" s="142"/>
      <c r="U1074" s="124"/>
      <c r="V1074" s="124"/>
      <c r="W1074" s="124"/>
      <c r="X1074" s="124"/>
      <c r="Y1074" s="124"/>
      <c r="Z1074" s="124"/>
      <c r="AA1074" s="142"/>
      <c r="AB1074" s="152"/>
      <c r="AC1074" s="127">
        <f t="shared" si="147"/>
        <v>0</v>
      </c>
      <c r="AD1074" s="143" t="s">
        <v>1558</v>
      </c>
      <c r="AE1074" s="143" t="s">
        <v>1296</v>
      </c>
      <c r="AF1074" s="129"/>
      <c r="AG1074" s="129"/>
      <c r="AH1074" s="171"/>
      <c r="AI1074" s="131">
        <f t="shared" si="145"/>
        <v>38</v>
      </c>
      <c r="AJ1074" s="132" t="str">
        <f t="shared" si="146"/>
        <v>XH</v>
      </c>
      <c r="AK1074" s="154"/>
      <c r="AL1074" s="134" t="str">
        <f t="shared" si="140"/>
        <v>XH</v>
      </c>
      <c r="AM1074" s="119">
        <v>701</v>
      </c>
      <c r="AN1074" s="135">
        <f t="shared" si="141"/>
        <v>2</v>
      </c>
      <c r="AO1074" s="135" t="str">
        <f t="shared" si="142"/>
        <v>129</v>
      </c>
      <c r="AP1074" s="135" t="str">
        <f t="shared" si="143"/>
        <v>12</v>
      </c>
      <c r="AQ1074" s="135" t="str">
        <f t="shared" si="144"/>
        <v>2</v>
      </c>
      <c r="AR1074" s="155"/>
      <c r="AS1074" s="145">
        <v>2</v>
      </c>
      <c r="AT1074" s="156"/>
      <c r="AU1074" s="145"/>
      <c r="AV1074" s="4"/>
      <c r="AW1074" s="4"/>
      <c r="AX1074" s="4"/>
      <c r="AY1074" s="4"/>
      <c r="AZ1074" s="4"/>
      <c r="BA1074" s="4"/>
      <c r="BB1074" s="4"/>
      <c r="BC1074" s="4"/>
      <c r="BD1074" s="4"/>
      <c r="BE1074" s="4"/>
      <c r="BF1074" s="4"/>
      <c r="BG1074" s="4"/>
      <c r="BH1074" s="4"/>
      <c r="BI1074" s="4"/>
      <c r="BJ1074" s="4"/>
      <c r="BK1074" s="4"/>
      <c r="BL1074" s="4"/>
      <c r="BM1074" s="4"/>
      <c r="BN1074" s="4"/>
      <c r="BO1074" s="4"/>
      <c r="BP1074" s="4"/>
      <c r="BQ1074" s="4"/>
      <c r="BR1074" s="4"/>
      <c r="BS1074" s="4"/>
      <c r="BT1074" s="4"/>
      <c r="BU1074" s="4"/>
      <c r="BV1074" s="4"/>
      <c r="BW1074" s="4"/>
      <c r="BX1074" s="4"/>
    </row>
    <row r="1075" spans="1:76" ht="24.95" customHeight="1" x14ac:dyDescent="0.25">
      <c r="A1075" s="43">
        <v>26</v>
      </c>
      <c r="B1075" s="44">
        <v>31</v>
      </c>
      <c r="C1075" s="14" t="s">
        <v>1300</v>
      </c>
      <c r="D1075" s="119">
        <f>IF(AND(AS1075=AS1074,AL1075=AL1074),IF(AL1075="TN",IF(AS1074=3,IF(D1074&lt;'Phan phong'!$I$9,D1074+1,1),IF(D1074&lt;'Phan phong'!$I$10,D1074+1,1)),IF(AS1074=3,IF(D1074&lt;'Phan phong'!$P$9,D1074+1,1),IF(D1074&lt;'Phan phong'!$P$10,D1074+1,1))),1)</f>
        <v>6</v>
      </c>
      <c r="E1075" s="120">
        <v>291073</v>
      </c>
      <c r="F1075" s="121" t="s">
        <v>1427</v>
      </c>
      <c r="G1075" s="150" t="s">
        <v>327</v>
      </c>
      <c r="H1075" s="163" t="s">
        <v>254</v>
      </c>
      <c r="I1075" s="142"/>
      <c r="J1075" s="142"/>
      <c r="K1075" s="124"/>
      <c r="L1075" s="124"/>
      <c r="M1075" s="124"/>
      <c r="N1075" s="124"/>
      <c r="O1075" s="124"/>
      <c r="P1075" s="124"/>
      <c r="Q1075" s="142"/>
      <c r="R1075" s="126"/>
      <c r="S1075" s="142"/>
      <c r="T1075" s="142"/>
      <c r="U1075" s="124"/>
      <c r="V1075" s="124"/>
      <c r="W1075" s="124"/>
      <c r="X1075" s="124"/>
      <c r="Y1075" s="124"/>
      <c r="Z1075" s="124"/>
      <c r="AA1075" s="142"/>
      <c r="AB1075" s="126"/>
      <c r="AC1075" s="127">
        <f t="shared" si="147"/>
        <v>0</v>
      </c>
      <c r="AD1075" s="143" t="s">
        <v>1288</v>
      </c>
      <c r="AE1075" s="143" t="s">
        <v>37</v>
      </c>
      <c r="AF1075" s="129"/>
      <c r="AG1075" s="129"/>
      <c r="AH1075" s="171"/>
      <c r="AI1075" s="131">
        <f t="shared" si="145"/>
        <v>38</v>
      </c>
      <c r="AJ1075" s="132" t="str">
        <f t="shared" si="146"/>
        <v>XH</v>
      </c>
      <c r="AK1075" s="133"/>
      <c r="AL1075" s="134" t="str">
        <f t="shared" si="140"/>
        <v>XH</v>
      </c>
      <c r="AM1075" s="119">
        <v>628</v>
      </c>
      <c r="AN1075" s="135">
        <f t="shared" si="141"/>
        <v>2</v>
      </c>
      <c r="AO1075" s="135" t="str">
        <f t="shared" si="142"/>
        <v>127</v>
      </c>
      <c r="AP1075" s="135" t="str">
        <f t="shared" si="143"/>
        <v>12</v>
      </c>
      <c r="AQ1075" s="135" t="str">
        <f t="shared" si="144"/>
        <v>2</v>
      </c>
      <c r="AR1075" s="136"/>
      <c r="AS1075" s="145">
        <v>2</v>
      </c>
      <c r="AT1075" s="145"/>
      <c r="AU1075" s="145"/>
      <c r="AV1075" s="4"/>
      <c r="AW1075" s="4"/>
      <c r="AX1075" s="4"/>
      <c r="AY1075" s="4"/>
      <c r="AZ1075" s="4"/>
      <c r="BA1075" s="4"/>
      <c r="BB1075" s="4"/>
      <c r="BC1075" s="4"/>
      <c r="BD1075" s="4"/>
      <c r="BE1075" s="4"/>
      <c r="BF1075" s="4"/>
      <c r="BG1075" s="4"/>
      <c r="BH1075" s="4"/>
      <c r="BI1075" s="4"/>
      <c r="BJ1075" s="4"/>
      <c r="BK1075" s="4"/>
      <c r="BL1075" s="4"/>
      <c r="BM1075" s="4"/>
      <c r="BN1075" s="4"/>
      <c r="BO1075" s="4"/>
      <c r="BP1075" s="4"/>
      <c r="BQ1075" s="4"/>
      <c r="BR1075" s="4"/>
      <c r="BS1075" s="4"/>
      <c r="BT1075" s="4"/>
      <c r="BU1075" s="4"/>
      <c r="BV1075" s="4"/>
      <c r="BW1075" s="4"/>
      <c r="BX1075" s="4"/>
    </row>
    <row r="1076" spans="1:76" ht="24.95" customHeight="1" x14ac:dyDescent="0.25">
      <c r="A1076" s="43">
        <v>32</v>
      </c>
      <c r="B1076" s="44">
        <v>17</v>
      </c>
      <c r="C1076" s="14" t="s">
        <v>1300</v>
      </c>
      <c r="D1076" s="119">
        <f>IF(AND(AS1076=AS1075,AL1076=AL1075),IF(AL1076="TN",IF(AS1075=3,IF(D1075&lt;'Phan phong'!$I$9,D1075+1,1),IF(D1075&lt;'Phan phong'!$I$10,D1075+1,1)),IF(AS1075=3,IF(D1075&lt;'Phan phong'!$P$9,D1075+1,1),IF(D1075&lt;'Phan phong'!$P$10,D1075+1,1))),1)</f>
        <v>7</v>
      </c>
      <c r="E1076" s="138">
        <v>291074</v>
      </c>
      <c r="F1076" s="121" t="s">
        <v>346</v>
      </c>
      <c r="G1076" s="150" t="s">
        <v>327</v>
      </c>
      <c r="H1076" s="163" t="s">
        <v>252</v>
      </c>
      <c r="I1076" s="142"/>
      <c r="J1076" s="142"/>
      <c r="K1076" s="124"/>
      <c r="L1076" s="124"/>
      <c r="M1076" s="124"/>
      <c r="N1076" s="124"/>
      <c r="O1076" s="124"/>
      <c r="P1076" s="124"/>
      <c r="Q1076" s="142"/>
      <c r="R1076" s="126"/>
      <c r="S1076" s="142"/>
      <c r="T1076" s="142"/>
      <c r="U1076" s="124"/>
      <c r="V1076" s="124"/>
      <c r="W1076" s="124"/>
      <c r="X1076" s="124"/>
      <c r="Y1076" s="124"/>
      <c r="Z1076" s="124"/>
      <c r="AA1076" s="142"/>
      <c r="AB1076" s="126"/>
      <c r="AC1076" s="127">
        <f t="shared" si="147"/>
        <v>0</v>
      </c>
      <c r="AD1076" s="143" t="s">
        <v>1286</v>
      </c>
      <c r="AE1076" s="143" t="s">
        <v>1297</v>
      </c>
      <c r="AF1076" s="129"/>
      <c r="AG1076" s="129"/>
      <c r="AH1076" s="171"/>
      <c r="AI1076" s="131">
        <f t="shared" si="145"/>
        <v>38</v>
      </c>
      <c r="AJ1076" s="132" t="str">
        <f t="shared" si="146"/>
        <v>XH</v>
      </c>
      <c r="AK1076" s="133"/>
      <c r="AL1076" s="134" t="str">
        <f t="shared" si="140"/>
        <v>XH</v>
      </c>
      <c r="AM1076" s="119">
        <v>521</v>
      </c>
      <c r="AN1076" s="135">
        <f t="shared" si="141"/>
        <v>2</v>
      </c>
      <c r="AO1076" s="135" t="str">
        <f t="shared" si="142"/>
        <v>124</v>
      </c>
      <c r="AP1076" s="135" t="str">
        <f t="shared" si="143"/>
        <v>12</v>
      </c>
      <c r="AQ1076" s="135" t="str">
        <f t="shared" si="144"/>
        <v>2</v>
      </c>
      <c r="AR1076" s="136"/>
      <c r="AS1076" s="145">
        <v>2</v>
      </c>
      <c r="AT1076" s="145"/>
      <c r="AU1076" s="137"/>
      <c r="AV1076" s="6"/>
      <c r="AW1076" s="6"/>
      <c r="AX1076" s="6"/>
      <c r="AY1076" s="6"/>
      <c r="AZ1076" s="6"/>
      <c r="BA1076" s="6"/>
      <c r="BB1076" s="6"/>
      <c r="BC1076" s="6"/>
      <c r="BD1076" s="6"/>
      <c r="BE1076" s="6"/>
      <c r="BF1076" s="6"/>
      <c r="BG1076" s="6"/>
      <c r="BH1076" s="6"/>
      <c r="BI1076" s="6"/>
      <c r="BJ1076" s="6"/>
      <c r="BK1076" s="6"/>
      <c r="BL1076" s="6"/>
      <c r="BM1076" s="6"/>
      <c r="BN1076" s="6"/>
      <c r="BO1076" s="6"/>
      <c r="BP1076" s="6"/>
      <c r="BQ1076" s="6"/>
      <c r="BR1076" s="6"/>
      <c r="BS1076" s="6"/>
      <c r="BT1076" s="6"/>
      <c r="BU1076" s="6"/>
      <c r="BV1076" s="6"/>
      <c r="BW1076" s="6"/>
      <c r="BX1076" s="6"/>
    </row>
    <row r="1077" spans="1:76" ht="24.95" customHeight="1" x14ac:dyDescent="0.25">
      <c r="A1077" s="43">
        <v>31</v>
      </c>
      <c r="B1077" s="44">
        <v>18</v>
      </c>
      <c r="C1077" s="14" t="s">
        <v>1300</v>
      </c>
      <c r="D1077" s="119">
        <f>IF(AND(AS1077=AS1076,AL1077=AL1076),IF(AL1077="TN",IF(AS1076=3,IF(D1076&lt;'Phan phong'!$I$9,D1076+1,1),IF(D1076&lt;'Phan phong'!$I$10,D1076+1,1)),IF(AS1076=3,IF(D1076&lt;'Phan phong'!$P$9,D1076+1,1),IF(D1076&lt;'Phan phong'!$P$10,D1076+1,1))),1)</f>
        <v>8</v>
      </c>
      <c r="E1077" s="120">
        <v>291075</v>
      </c>
      <c r="F1077" s="121" t="s">
        <v>594</v>
      </c>
      <c r="G1077" s="150" t="s">
        <v>327</v>
      </c>
      <c r="H1077" s="163" t="s">
        <v>251</v>
      </c>
      <c r="I1077" s="124"/>
      <c r="J1077" s="124"/>
      <c r="K1077" s="124"/>
      <c r="L1077" s="124"/>
      <c r="M1077" s="124"/>
      <c r="N1077" s="124"/>
      <c r="O1077" s="124"/>
      <c r="P1077" s="124"/>
      <c r="Q1077" s="142"/>
      <c r="R1077" s="152"/>
      <c r="S1077" s="124"/>
      <c r="T1077" s="124"/>
      <c r="U1077" s="124"/>
      <c r="V1077" s="124"/>
      <c r="W1077" s="124"/>
      <c r="X1077" s="124"/>
      <c r="Y1077" s="124"/>
      <c r="Z1077" s="124"/>
      <c r="AA1077" s="142"/>
      <c r="AB1077" s="152"/>
      <c r="AC1077" s="127">
        <f t="shared" si="147"/>
        <v>0</v>
      </c>
      <c r="AD1077" s="143" t="s">
        <v>1286</v>
      </c>
      <c r="AE1077" s="143" t="s">
        <v>1296</v>
      </c>
      <c r="AF1077" s="129"/>
      <c r="AG1077" s="129"/>
      <c r="AH1077" s="130"/>
      <c r="AI1077" s="131">
        <f t="shared" si="145"/>
        <v>38</v>
      </c>
      <c r="AJ1077" s="132" t="str">
        <f t="shared" si="146"/>
        <v>XH</v>
      </c>
      <c r="AK1077" s="133"/>
      <c r="AL1077" s="134" t="str">
        <f t="shared" si="140"/>
        <v>XH</v>
      </c>
      <c r="AM1077" s="119">
        <v>520</v>
      </c>
      <c r="AN1077" s="135">
        <f t="shared" si="141"/>
        <v>2</v>
      </c>
      <c r="AO1077" s="135" t="str">
        <f t="shared" si="142"/>
        <v>124</v>
      </c>
      <c r="AP1077" s="135" t="str">
        <f t="shared" si="143"/>
        <v>12</v>
      </c>
      <c r="AQ1077" s="135" t="str">
        <f t="shared" si="144"/>
        <v>2</v>
      </c>
      <c r="AR1077" s="136"/>
      <c r="AS1077" s="145">
        <v>2</v>
      </c>
      <c r="AT1077" s="161"/>
      <c r="AU1077" s="137"/>
      <c r="AV1077" s="6"/>
      <c r="AW1077" s="6"/>
      <c r="AX1077" s="6"/>
      <c r="AY1077" s="6"/>
      <c r="AZ1077" s="6"/>
      <c r="BA1077" s="6"/>
      <c r="BB1077" s="6"/>
      <c r="BC1077" s="6"/>
      <c r="BD1077" s="6"/>
      <c r="BE1077" s="6"/>
      <c r="BF1077" s="6"/>
      <c r="BG1077" s="6"/>
      <c r="BH1077" s="6"/>
      <c r="BI1077" s="6"/>
      <c r="BJ1077" s="6"/>
      <c r="BK1077" s="6"/>
      <c r="BL1077" s="6"/>
      <c r="BM1077" s="6"/>
      <c r="BN1077" s="6"/>
      <c r="BO1077" s="6"/>
      <c r="BP1077" s="6"/>
      <c r="BQ1077" s="6"/>
      <c r="BR1077" s="6"/>
      <c r="BS1077" s="6"/>
      <c r="BT1077" s="6"/>
      <c r="BU1077" s="6"/>
      <c r="BV1077" s="6"/>
      <c r="BW1077" s="6"/>
      <c r="BX1077" s="6"/>
    </row>
    <row r="1078" spans="1:76" ht="24.95" customHeight="1" x14ac:dyDescent="0.25">
      <c r="A1078" s="43">
        <v>27</v>
      </c>
      <c r="B1078" s="44">
        <v>8</v>
      </c>
      <c r="C1078" s="14" t="s">
        <v>1300</v>
      </c>
      <c r="D1078" s="119">
        <f>IF(AND(AS1078=AS1077,AL1078=AL1077),IF(AL1078="TN",IF(AS1077=3,IF(D1077&lt;'Phan phong'!$I$9,D1077+1,1),IF(D1077&lt;'Phan phong'!$I$10,D1077+1,1)),IF(AS1077=3,IF(D1077&lt;'Phan phong'!$P$9,D1077+1,1),IF(D1077&lt;'Phan phong'!$P$10,D1077+1,1))),1)</f>
        <v>9</v>
      </c>
      <c r="E1078" s="138">
        <v>291076</v>
      </c>
      <c r="F1078" s="121" t="s">
        <v>412</v>
      </c>
      <c r="G1078" s="150" t="s">
        <v>327</v>
      </c>
      <c r="H1078" s="163" t="s">
        <v>250</v>
      </c>
      <c r="I1078" s="142"/>
      <c r="J1078" s="142"/>
      <c r="K1078" s="124"/>
      <c r="L1078" s="124"/>
      <c r="M1078" s="124"/>
      <c r="N1078" s="124"/>
      <c r="O1078" s="124"/>
      <c r="P1078" s="124"/>
      <c r="Q1078" s="142"/>
      <c r="R1078" s="126"/>
      <c r="S1078" s="142"/>
      <c r="T1078" s="142"/>
      <c r="U1078" s="124"/>
      <c r="V1078" s="124"/>
      <c r="W1078" s="124"/>
      <c r="X1078" s="124"/>
      <c r="Y1078" s="124"/>
      <c r="Z1078" s="124"/>
      <c r="AA1078" s="142"/>
      <c r="AB1078" s="126"/>
      <c r="AC1078" s="127">
        <f t="shared" si="147"/>
        <v>0</v>
      </c>
      <c r="AD1078" s="143" t="s">
        <v>1287</v>
      </c>
      <c r="AE1078" s="143" t="s">
        <v>1295</v>
      </c>
      <c r="AF1078" s="129"/>
      <c r="AG1078" s="129"/>
      <c r="AH1078" s="171"/>
      <c r="AI1078" s="131">
        <f t="shared" si="145"/>
        <v>38</v>
      </c>
      <c r="AJ1078" s="132" t="str">
        <f t="shared" si="146"/>
        <v>XH</v>
      </c>
      <c r="AK1078" s="133"/>
      <c r="AL1078" s="134" t="str">
        <f t="shared" si="140"/>
        <v>XH</v>
      </c>
      <c r="AM1078" s="119">
        <v>484</v>
      </c>
      <c r="AN1078" s="135">
        <f t="shared" si="141"/>
        <v>2</v>
      </c>
      <c r="AO1078" s="135" t="str">
        <f t="shared" si="142"/>
        <v>123</v>
      </c>
      <c r="AP1078" s="135" t="str">
        <f t="shared" si="143"/>
        <v>12</v>
      </c>
      <c r="AQ1078" s="135" t="str">
        <f t="shared" si="144"/>
        <v>2</v>
      </c>
      <c r="AR1078" s="136"/>
      <c r="AS1078" s="145">
        <v>2</v>
      </c>
      <c r="AT1078" s="145"/>
      <c r="AU1078" s="145"/>
      <c r="AV1078" s="4"/>
      <c r="AW1078" s="4"/>
      <c r="AX1078" s="4"/>
      <c r="AY1078" s="4"/>
      <c r="AZ1078" s="4"/>
      <c r="BA1078" s="4"/>
      <c r="BB1078" s="4"/>
      <c r="BC1078" s="4"/>
      <c r="BD1078" s="4"/>
      <c r="BE1078" s="4"/>
      <c r="BF1078" s="4"/>
      <c r="BG1078" s="4"/>
      <c r="BH1078" s="4"/>
      <c r="BI1078" s="4"/>
      <c r="BJ1078" s="4"/>
      <c r="BK1078" s="4"/>
      <c r="BL1078" s="4"/>
      <c r="BM1078" s="4"/>
      <c r="BN1078" s="4"/>
      <c r="BO1078" s="4"/>
      <c r="BP1078" s="4"/>
      <c r="BQ1078" s="4"/>
      <c r="BR1078" s="4"/>
      <c r="BS1078" s="4"/>
      <c r="BT1078" s="4"/>
      <c r="BU1078" s="4"/>
      <c r="BV1078" s="4"/>
      <c r="BW1078" s="4"/>
      <c r="BX1078" s="4"/>
    </row>
    <row r="1079" spans="1:76" ht="24.95" customHeight="1" x14ac:dyDescent="0.25">
      <c r="A1079" s="43">
        <v>33</v>
      </c>
      <c r="B1079" s="44">
        <v>19</v>
      </c>
      <c r="C1079" s="14" t="s">
        <v>1300</v>
      </c>
      <c r="D1079" s="119">
        <f>IF(AND(AS1079=AS1078,AL1079=AL1078),IF(AL1079="TN",IF(AS1078=3,IF(D1078&lt;'Phan phong'!$I$9,D1078+1,1),IF(D1078&lt;'Phan phong'!$I$10,D1078+1,1)),IF(AS1078=3,IF(D1078&lt;'Phan phong'!$P$9,D1078+1,1),IF(D1078&lt;'Phan phong'!$P$10,D1078+1,1))),1)</f>
        <v>10</v>
      </c>
      <c r="E1079" s="120">
        <v>291077</v>
      </c>
      <c r="F1079" s="121" t="s">
        <v>412</v>
      </c>
      <c r="G1079" s="150" t="s">
        <v>327</v>
      </c>
      <c r="H1079" s="163" t="s">
        <v>146</v>
      </c>
      <c r="I1079" s="142"/>
      <c r="J1079" s="142"/>
      <c r="K1079" s="124"/>
      <c r="L1079" s="124"/>
      <c r="M1079" s="124"/>
      <c r="N1079" s="124"/>
      <c r="O1079" s="124"/>
      <c r="P1079" s="124"/>
      <c r="Q1079" s="142"/>
      <c r="R1079" s="172"/>
      <c r="S1079" s="142"/>
      <c r="T1079" s="142"/>
      <c r="U1079" s="124"/>
      <c r="V1079" s="124"/>
      <c r="W1079" s="124"/>
      <c r="X1079" s="124"/>
      <c r="Y1079" s="124"/>
      <c r="Z1079" s="124"/>
      <c r="AA1079" s="142"/>
      <c r="AB1079" s="172"/>
      <c r="AC1079" s="127">
        <f t="shared" si="147"/>
        <v>0</v>
      </c>
      <c r="AD1079" s="143" t="s">
        <v>1290</v>
      </c>
      <c r="AE1079" s="143" t="s">
        <v>1294</v>
      </c>
      <c r="AF1079" s="129"/>
      <c r="AG1079" s="129"/>
      <c r="AH1079" s="129" t="s">
        <v>1502</v>
      </c>
      <c r="AI1079" s="131">
        <f t="shared" si="145"/>
        <v>38</v>
      </c>
      <c r="AJ1079" s="132" t="str">
        <f t="shared" si="146"/>
        <v>XH</v>
      </c>
      <c r="AK1079" s="133"/>
      <c r="AL1079" s="134" t="str">
        <f t="shared" si="140"/>
        <v>XH</v>
      </c>
      <c r="AM1079" s="119">
        <v>559</v>
      </c>
      <c r="AN1079" s="135">
        <f t="shared" si="141"/>
        <v>2</v>
      </c>
      <c r="AO1079" s="135" t="str">
        <f t="shared" si="142"/>
        <v>125</v>
      </c>
      <c r="AP1079" s="135" t="str">
        <f t="shared" si="143"/>
        <v>12</v>
      </c>
      <c r="AQ1079" s="135" t="str">
        <f t="shared" si="144"/>
        <v>2</v>
      </c>
      <c r="AR1079" s="136"/>
      <c r="AS1079" s="145">
        <v>2</v>
      </c>
      <c r="AT1079" s="161"/>
      <c r="AU1079" s="145"/>
      <c r="AV1079" s="4"/>
      <c r="AW1079" s="4"/>
      <c r="AX1079" s="4"/>
      <c r="AY1079" s="4"/>
      <c r="AZ1079" s="4"/>
      <c r="BA1079" s="4"/>
      <c r="BB1079" s="4"/>
      <c r="BC1079" s="4"/>
      <c r="BD1079" s="4"/>
      <c r="BE1079" s="4"/>
      <c r="BF1079" s="4"/>
      <c r="BG1079" s="4"/>
      <c r="BH1079" s="4"/>
      <c r="BI1079" s="4"/>
      <c r="BJ1079" s="4"/>
      <c r="BK1079" s="4"/>
      <c r="BL1079" s="4"/>
      <c r="BM1079" s="4"/>
      <c r="BN1079" s="4"/>
      <c r="BO1079" s="4"/>
      <c r="BP1079" s="4"/>
      <c r="BQ1079" s="4"/>
      <c r="BR1079" s="4"/>
      <c r="BS1079" s="4"/>
      <c r="BT1079" s="4"/>
      <c r="BU1079" s="4"/>
      <c r="BV1079" s="4"/>
      <c r="BW1079" s="4"/>
      <c r="BX1079" s="4"/>
    </row>
    <row r="1080" spans="1:76" ht="24.95" customHeight="1" x14ac:dyDescent="0.2">
      <c r="A1080" s="43">
        <v>29</v>
      </c>
      <c r="B1080" s="44">
        <v>36</v>
      </c>
      <c r="C1080" s="14" t="s">
        <v>1300</v>
      </c>
      <c r="D1080" s="119">
        <f>IF(AND(AS1080=AS1079,AL1080=AL1079),IF(AL1080="TN",IF(AS1079=3,IF(D1079&lt;'Phan phong'!$I$9,D1079+1,1),IF(D1079&lt;'Phan phong'!$I$10,D1079+1,1)),IF(AS1079=3,IF(D1079&lt;'Phan phong'!$P$9,D1079+1,1),IF(D1079&lt;'Phan phong'!$P$10,D1079+1,1))),1)</f>
        <v>11</v>
      </c>
      <c r="E1080" s="138">
        <v>291078</v>
      </c>
      <c r="F1080" s="121" t="s">
        <v>412</v>
      </c>
      <c r="G1080" s="150" t="s">
        <v>327</v>
      </c>
      <c r="H1080" s="163" t="s">
        <v>255</v>
      </c>
      <c r="I1080" s="142"/>
      <c r="J1080" s="142"/>
      <c r="K1080" s="124"/>
      <c r="L1080" s="124"/>
      <c r="M1080" s="124"/>
      <c r="N1080" s="124"/>
      <c r="O1080" s="124"/>
      <c r="P1080" s="124"/>
      <c r="Q1080" s="142"/>
      <c r="R1080" s="126"/>
      <c r="S1080" s="142"/>
      <c r="T1080" s="142"/>
      <c r="U1080" s="124"/>
      <c r="V1080" s="124"/>
      <c r="W1080" s="124"/>
      <c r="X1080" s="124"/>
      <c r="Y1080" s="124"/>
      <c r="Z1080" s="124"/>
      <c r="AA1080" s="142"/>
      <c r="AB1080" s="126"/>
      <c r="AC1080" s="127">
        <f t="shared" si="147"/>
        <v>0</v>
      </c>
      <c r="AD1080" s="143" t="s">
        <v>1558</v>
      </c>
      <c r="AE1080" s="143" t="s">
        <v>1294</v>
      </c>
      <c r="AF1080" s="129"/>
      <c r="AG1080" s="129"/>
      <c r="AH1080" s="171"/>
      <c r="AI1080" s="131">
        <f t="shared" si="145"/>
        <v>38</v>
      </c>
      <c r="AJ1080" s="132" t="str">
        <f t="shared" si="146"/>
        <v>XH</v>
      </c>
      <c r="AK1080" s="133"/>
      <c r="AL1080" s="134" t="str">
        <f t="shared" si="140"/>
        <v>XH</v>
      </c>
      <c r="AM1080" s="119">
        <v>700</v>
      </c>
      <c r="AN1080" s="135">
        <f t="shared" si="141"/>
        <v>2</v>
      </c>
      <c r="AO1080" s="135" t="str">
        <f t="shared" si="142"/>
        <v>129</v>
      </c>
      <c r="AP1080" s="135" t="str">
        <f t="shared" si="143"/>
        <v>12</v>
      </c>
      <c r="AQ1080" s="135" t="str">
        <f t="shared" si="144"/>
        <v>2</v>
      </c>
      <c r="AR1080" s="146"/>
      <c r="AS1080" s="145">
        <v>2</v>
      </c>
      <c r="AT1080" s="145"/>
      <c r="AU1080" s="145"/>
      <c r="AV1080" s="4"/>
      <c r="AW1080" s="4"/>
      <c r="AX1080" s="4"/>
      <c r="AY1080" s="4"/>
      <c r="AZ1080" s="4"/>
      <c r="BA1080" s="4"/>
      <c r="BB1080" s="4"/>
      <c r="BC1080" s="4"/>
      <c r="BD1080" s="4"/>
      <c r="BE1080" s="4"/>
      <c r="BF1080" s="4"/>
      <c r="BG1080" s="4"/>
      <c r="BH1080" s="4"/>
      <c r="BI1080" s="4"/>
      <c r="BJ1080" s="4"/>
      <c r="BK1080" s="4"/>
      <c r="BL1080" s="4"/>
      <c r="BM1080" s="4"/>
      <c r="BN1080" s="4"/>
      <c r="BO1080" s="4"/>
      <c r="BP1080" s="4"/>
      <c r="BQ1080" s="4"/>
      <c r="BR1080" s="4"/>
      <c r="BS1080" s="4"/>
      <c r="BT1080" s="4"/>
      <c r="BU1080" s="4"/>
      <c r="BV1080" s="4"/>
      <c r="BW1080" s="4"/>
      <c r="BX1080" s="4"/>
    </row>
    <row r="1081" spans="1:76" ht="24.95" customHeight="1" x14ac:dyDescent="0.25">
      <c r="A1081" s="43">
        <v>30</v>
      </c>
      <c r="B1081" s="44">
        <v>2</v>
      </c>
      <c r="C1081" s="14" t="s">
        <v>1300</v>
      </c>
      <c r="D1081" s="119">
        <f>IF(AND(AS1081=AS1080,AL1081=AL1080),IF(AL1081="TN",IF(AS1080=3,IF(D1080&lt;'Phan phong'!$I$9,D1080+1,1),IF(D1080&lt;'Phan phong'!$I$10,D1080+1,1)),IF(AS1080=3,IF(D1080&lt;'Phan phong'!$P$9,D1080+1,1),IF(D1080&lt;'Phan phong'!$P$10,D1080+1,1))),1)</f>
        <v>12</v>
      </c>
      <c r="E1081" s="120">
        <v>291079</v>
      </c>
      <c r="F1081" s="121" t="s">
        <v>348</v>
      </c>
      <c r="G1081" s="150" t="s">
        <v>354</v>
      </c>
      <c r="H1081" s="163" t="s">
        <v>138</v>
      </c>
      <c r="I1081" s="142"/>
      <c r="J1081" s="142"/>
      <c r="K1081" s="124"/>
      <c r="L1081" s="124"/>
      <c r="M1081" s="124"/>
      <c r="N1081" s="124"/>
      <c r="O1081" s="124"/>
      <c r="P1081" s="124"/>
      <c r="Q1081" s="142"/>
      <c r="R1081" s="126"/>
      <c r="S1081" s="142"/>
      <c r="T1081" s="142"/>
      <c r="U1081" s="124"/>
      <c r="V1081" s="124"/>
      <c r="W1081" s="124"/>
      <c r="X1081" s="124"/>
      <c r="Y1081" s="124"/>
      <c r="Z1081" s="124"/>
      <c r="AA1081" s="142"/>
      <c r="AB1081" s="126"/>
      <c r="AC1081" s="127">
        <f t="shared" si="147"/>
        <v>0</v>
      </c>
      <c r="AD1081" s="143" t="s">
        <v>1283</v>
      </c>
      <c r="AE1081" s="143" t="s">
        <v>1295</v>
      </c>
      <c r="AF1081" s="129"/>
      <c r="AG1081" s="129"/>
      <c r="AH1081" s="171"/>
      <c r="AI1081" s="131">
        <f t="shared" si="145"/>
        <v>38</v>
      </c>
      <c r="AJ1081" s="132" t="str">
        <f t="shared" si="146"/>
        <v>XH</v>
      </c>
      <c r="AK1081" s="133"/>
      <c r="AL1081" s="134" t="str">
        <f t="shared" si="140"/>
        <v>XH</v>
      </c>
      <c r="AM1081" s="119">
        <v>413</v>
      </c>
      <c r="AN1081" s="135">
        <f t="shared" si="141"/>
        <v>2</v>
      </c>
      <c r="AO1081" s="135" t="str">
        <f t="shared" si="142"/>
        <v>121</v>
      </c>
      <c r="AP1081" s="135" t="str">
        <f t="shared" si="143"/>
        <v>12</v>
      </c>
      <c r="AQ1081" s="135" t="str">
        <f t="shared" si="144"/>
        <v>2</v>
      </c>
      <c r="AR1081" s="136"/>
      <c r="AS1081" s="145">
        <v>2</v>
      </c>
      <c r="AT1081" s="145"/>
      <c r="AU1081" s="137"/>
      <c r="AV1081" s="6"/>
      <c r="AW1081" s="6"/>
      <c r="AX1081" s="6"/>
      <c r="AY1081" s="6"/>
      <c r="AZ1081" s="6"/>
      <c r="BA1081" s="6"/>
      <c r="BB1081" s="6"/>
      <c r="BC1081" s="6"/>
      <c r="BD1081" s="6"/>
      <c r="BE1081" s="6"/>
      <c r="BF1081" s="6"/>
      <c r="BG1081" s="6"/>
      <c r="BH1081" s="6"/>
      <c r="BI1081" s="6"/>
      <c r="BJ1081" s="6"/>
      <c r="BK1081" s="6"/>
      <c r="BL1081" s="6"/>
      <c r="BM1081" s="6"/>
      <c r="BN1081" s="6"/>
      <c r="BO1081" s="6"/>
      <c r="BP1081" s="6"/>
      <c r="BQ1081" s="6"/>
      <c r="BR1081" s="6"/>
      <c r="BS1081" s="6"/>
      <c r="BT1081" s="6"/>
      <c r="BU1081" s="6"/>
      <c r="BV1081" s="6"/>
      <c r="BW1081" s="6"/>
      <c r="BX1081" s="6"/>
    </row>
    <row r="1082" spans="1:76" ht="24.95" customHeight="1" x14ac:dyDescent="0.25">
      <c r="A1082" s="43">
        <v>27</v>
      </c>
      <c r="B1082" s="44">
        <v>33</v>
      </c>
      <c r="C1082" s="14" t="s">
        <v>1300</v>
      </c>
      <c r="D1082" s="119">
        <f>IF(AND(AS1082=AS1081,AL1082=AL1081),IF(AL1082="TN",IF(AS1081=3,IF(D1081&lt;'Phan phong'!$I$9,D1081+1,1),IF(D1081&lt;'Phan phong'!$I$10,D1081+1,1)),IF(AS1081=3,IF(D1081&lt;'Phan phong'!$P$9,D1081+1,1),IF(D1081&lt;'Phan phong'!$P$10,D1081+1,1))),1)</f>
        <v>13</v>
      </c>
      <c r="E1082" s="138">
        <v>291080</v>
      </c>
      <c r="F1082" s="121" t="s">
        <v>1385</v>
      </c>
      <c r="G1082" s="150" t="s">
        <v>354</v>
      </c>
      <c r="H1082" s="163" t="s">
        <v>134</v>
      </c>
      <c r="I1082" s="142"/>
      <c r="J1082" s="142"/>
      <c r="K1082" s="124"/>
      <c r="L1082" s="124"/>
      <c r="M1082" s="124"/>
      <c r="N1082" s="124"/>
      <c r="O1082" s="124"/>
      <c r="P1082" s="124"/>
      <c r="Q1082" s="142"/>
      <c r="R1082" s="172"/>
      <c r="S1082" s="142"/>
      <c r="T1082" s="142"/>
      <c r="U1082" s="124"/>
      <c r="V1082" s="124"/>
      <c r="W1082" s="124"/>
      <c r="X1082" s="124"/>
      <c r="Y1082" s="124"/>
      <c r="Z1082" s="124"/>
      <c r="AA1082" s="142"/>
      <c r="AB1082" s="172"/>
      <c r="AC1082" s="127">
        <f t="shared" si="147"/>
        <v>0</v>
      </c>
      <c r="AD1082" s="143" t="s">
        <v>1288</v>
      </c>
      <c r="AE1082" s="143" t="s">
        <v>1293</v>
      </c>
      <c r="AF1082" s="129"/>
      <c r="AG1082" s="129"/>
      <c r="AH1082" s="171"/>
      <c r="AI1082" s="131">
        <f t="shared" si="145"/>
        <v>38</v>
      </c>
      <c r="AJ1082" s="132" t="str">
        <f t="shared" si="146"/>
        <v>TN</v>
      </c>
      <c r="AK1082" s="178" t="s">
        <v>272</v>
      </c>
      <c r="AL1082" s="134" t="str">
        <f t="shared" si="140"/>
        <v>XH</v>
      </c>
      <c r="AM1082" s="119">
        <v>629</v>
      </c>
      <c r="AN1082" s="135">
        <f t="shared" si="141"/>
        <v>2</v>
      </c>
      <c r="AO1082" s="135" t="str">
        <f t="shared" si="142"/>
        <v>127</v>
      </c>
      <c r="AP1082" s="135" t="str">
        <f t="shared" si="143"/>
        <v>12</v>
      </c>
      <c r="AQ1082" s="135" t="str">
        <f t="shared" si="144"/>
        <v>2</v>
      </c>
      <c r="AR1082" s="155"/>
      <c r="AS1082" s="145">
        <v>2</v>
      </c>
      <c r="AT1082" s="156"/>
      <c r="AU1082" s="145"/>
      <c r="AV1082" s="4"/>
      <c r="AW1082" s="4"/>
      <c r="AX1082" s="4"/>
      <c r="AY1082" s="4"/>
      <c r="AZ1082" s="4"/>
      <c r="BA1082" s="4"/>
      <c r="BB1082" s="4"/>
      <c r="BC1082" s="4"/>
      <c r="BD1082" s="4"/>
      <c r="BE1082" s="4"/>
      <c r="BF1082" s="4"/>
      <c r="BG1082" s="4"/>
      <c r="BH1082" s="4"/>
      <c r="BI1082" s="4"/>
      <c r="BJ1082" s="4"/>
      <c r="BK1082" s="4"/>
      <c r="BL1082" s="4"/>
      <c r="BM1082" s="4"/>
      <c r="BN1082" s="4"/>
      <c r="BO1082" s="4"/>
      <c r="BP1082" s="4"/>
      <c r="BQ1082" s="4"/>
      <c r="BR1082" s="4"/>
      <c r="BS1082" s="4"/>
      <c r="BT1082" s="4"/>
      <c r="BU1082" s="4"/>
      <c r="BV1082" s="4"/>
      <c r="BW1082" s="4"/>
      <c r="BX1082" s="4"/>
    </row>
    <row r="1083" spans="1:76" ht="24.95" customHeight="1" x14ac:dyDescent="0.2">
      <c r="A1083" s="43">
        <v>30</v>
      </c>
      <c r="B1083" s="44">
        <v>20</v>
      </c>
      <c r="C1083" s="14" t="s">
        <v>1300</v>
      </c>
      <c r="D1083" s="119">
        <f>IF(AND(AS1083=AS1082,AL1083=AL1082),IF(AL1083="TN",IF(AS1082=3,IF(D1082&lt;'Phan phong'!$I$9,D1082+1,1),IF(D1082&lt;'Phan phong'!$I$10,D1082+1,1)),IF(AS1082=3,IF(D1082&lt;'Phan phong'!$P$9,D1082+1,1),IF(D1082&lt;'Phan phong'!$P$10,D1082+1,1))),1)</f>
        <v>14</v>
      </c>
      <c r="E1083" s="120">
        <v>291081</v>
      </c>
      <c r="F1083" s="121" t="s">
        <v>414</v>
      </c>
      <c r="G1083" s="150" t="s">
        <v>1329</v>
      </c>
      <c r="H1083" s="163" t="s">
        <v>58</v>
      </c>
      <c r="I1083" s="124"/>
      <c r="J1083" s="124"/>
      <c r="K1083" s="124"/>
      <c r="L1083" s="124"/>
      <c r="M1083" s="124"/>
      <c r="N1083" s="124"/>
      <c r="O1083" s="124"/>
      <c r="P1083" s="124"/>
      <c r="Q1083" s="142"/>
      <c r="R1083" s="126"/>
      <c r="S1083" s="124"/>
      <c r="T1083" s="124"/>
      <c r="U1083" s="124"/>
      <c r="V1083" s="124"/>
      <c r="W1083" s="124"/>
      <c r="X1083" s="124"/>
      <c r="Y1083" s="124"/>
      <c r="Z1083" s="124"/>
      <c r="AA1083" s="142"/>
      <c r="AB1083" s="126"/>
      <c r="AC1083" s="127">
        <f t="shared" si="147"/>
        <v>0</v>
      </c>
      <c r="AD1083" s="143" t="s">
        <v>1292</v>
      </c>
      <c r="AE1083" s="143" t="s">
        <v>1295</v>
      </c>
      <c r="AF1083" s="129"/>
      <c r="AG1083" s="129"/>
      <c r="AH1083" s="130"/>
      <c r="AI1083" s="131">
        <f t="shared" si="145"/>
        <v>38</v>
      </c>
      <c r="AJ1083" s="132" t="str">
        <f t="shared" si="146"/>
        <v>XH</v>
      </c>
      <c r="AK1083" s="133"/>
      <c r="AL1083" s="134" t="str">
        <f t="shared" si="140"/>
        <v>XH</v>
      </c>
      <c r="AM1083" s="119">
        <v>595</v>
      </c>
      <c r="AN1083" s="135">
        <f t="shared" si="141"/>
        <v>2</v>
      </c>
      <c r="AO1083" s="135" t="str">
        <f t="shared" si="142"/>
        <v>126</v>
      </c>
      <c r="AP1083" s="135" t="str">
        <f t="shared" si="143"/>
        <v>12</v>
      </c>
      <c r="AQ1083" s="135" t="str">
        <f t="shared" si="144"/>
        <v>2</v>
      </c>
      <c r="AR1083" s="146"/>
      <c r="AS1083" s="145">
        <v>2</v>
      </c>
      <c r="AT1083" s="145"/>
      <c r="AU1083" s="162"/>
      <c r="AV1083" s="8"/>
      <c r="AW1083" s="8"/>
      <c r="AX1083" s="8"/>
      <c r="AY1083" s="8"/>
      <c r="AZ1083" s="8"/>
      <c r="BA1083" s="8"/>
      <c r="BB1083" s="8"/>
      <c r="BC1083" s="8"/>
      <c r="BD1083" s="8"/>
      <c r="BE1083" s="8"/>
      <c r="BF1083" s="8"/>
      <c r="BG1083" s="8"/>
      <c r="BH1083" s="8"/>
      <c r="BI1083" s="8"/>
      <c r="BJ1083" s="8"/>
      <c r="BK1083" s="8"/>
      <c r="BL1083" s="8"/>
      <c r="BM1083" s="8"/>
      <c r="BN1083" s="8"/>
      <c r="BO1083" s="8"/>
      <c r="BP1083" s="8"/>
      <c r="BQ1083" s="8"/>
      <c r="BR1083" s="8"/>
      <c r="BS1083" s="8"/>
      <c r="BT1083" s="8"/>
      <c r="BU1083" s="8"/>
      <c r="BV1083" s="8"/>
      <c r="BW1083" s="8"/>
      <c r="BX1083" s="8"/>
    </row>
    <row r="1084" spans="1:76" ht="24.95" customHeight="1" x14ac:dyDescent="0.25">
      <c r="A1084" s="43">
        <v>28</v>
      </c>
      <c r="B1084" s="44">
        <v>10</v>
      </c>
      <c r="C1084" s="14" t="s">
        <v>1300</v>
      </c>
      <c r="D1084" s="119">
        <f>IF(AND(AS1084=AS1083,AL1084=AL1083),IF(AL1084="TN",IF(AS1083=3,IF(D1083&lt;'Phan phong'!$I$9,D1083+1,1),IF(D1083&lt;'Phan phong'!$I$10,D1083+1,1)),IF(AS1083=3,IF(D1083&lt;'Phan phong'!$P$9,D1083+1,1),IF(D1083&lt;'Phan phong'!$P$10,D1083+1,1))),1)</f>
        <v>15</v>
      </c>
      <c r="E1084" s="138">
        <v>291082</v>
      </c>
      <c r="F1084" s="121" t="s">
        <v>460</v>
      </c>
      <c r="G1084" s="150" t="s">
        <v>1323</v>
      </c>
      <c r="H1084" s="163" t="s">
        <v>116</v>
      </c>
      <c r="I1084" s="142"/>
      <c r="J1084" s="142"/>
      <c r="K1084" s="124"/>
      <c r="L1084" s="124"/>
      <c r="M1084" s="124"/>
      <c r="N1084" s="124"/>
      <c r="O1084" s="124"/>
      <c r="P1084" s="124"/>
      <c r="Q1084" s="142"/>
      <c r="R1084" s="152"/>
      <c r="S1084" s="142"/>
      <c r="T1084" s="142"/>
      <c r="U1084" s="124"/>
      <c r="V1084" s="124"/>
      <c r="W1084" s="124"/>
      <c r="X1084" s="124"/>
      <c r="Y1084" s="124"/>
      <c r="Z1084" s="124"/>
      <c r="AA1084" s="142"/>
      <c r="AB1084" s="152"/>
      <c r="AC1084" s="127">
        <f t="shared" si="147"/>
        <v>0</v>
      </c>
      <c r="AD1084" s="143" t="s">
        <v>1287</v>
      </c>
      <c r="AE1084" s="143" t="s">
        <v>1296</v>
      </c>
      <c r="AF1084" s="129"/>
      <c r="AG1084" s="129"/>
      <c r="AH1084" s="130"/>
      <c r="AI1084" s="131">
        <f t="shared" si="145"/>
        <v>38</v>
      </c>
      <c r="AJ1084" s="132" t="str">
        <f t="shared" si="146"/>
        <v>XH</v>
      </c>
      <c r="AK1084" s="133"/>
      <c r="AL1084" s="134" t="str">
        <f t="shared" si="140"/>
        <v>XH</v>
      </c>
      <c r="AM1084" s="119">
        <v>485</v>
      </c>
      <c r="AN1084" s="135">
        <f t="shared" si="141"/>
        <v>2</v>
      </c>
      <c r="AO1084" s="135" t="str">
        <f t="shared" si="142"/>
        <v>123</v>
      </c>
      <c r="AP1084" s="135" t="str">
        <f t="shared" si="143"/>
        <v>12</v>
      </c>
      <c r="AQ1084" s="135" t="str">
        <f t="shared" si="144"/>
        <v>2</v>
      </c>
      <c r="AR1084" s="136"/>
      <c r="AS1084" s="145">
        <v>2</v>
      </c>
      <c r="AT1084" s="161"/>
      <c r="AU1084" s="137"/>
      <c r="AV1084" s="6"/>
      <c r="AW1084" s="6"/>
      <c r="AX1084" s="6"/>
      <c r="AY1084" s="6"/>
      <c r="AZ1084" s="6"/>
      <c r="BA1084" s="6"/>
      <c r="BB1084" s="6"/>
      <c r="BC1084" s="6"/>
      <c r="BD1084" s="6"/>
      <c r="BE1084" s="6"/>
      <c r="BF1084" s="6"/>
      <c r="BG1084" s="6"/>
      <c r="BH1084" s="6"/>
      <c r="BI1084" s="6"/>
      <c r="BJ1084" s="6"/>
      <c r="BK1084" s="6"/>
      <c r="BL1084" s="6"/>
      <c r="BM1084" s="6"/>
      <c r="BN1084" s="6"/>
      <c r="BO1084" s="6"/>
      <c r="BP1084" s="6"/>
      <c r="BQ1084" s="6"/>
      <c r="BR1084" s="6"/>
      <c r="BS1084" s="6"/>
      <c r="BT1084" s="6"/>
      <c r="BU1084" s="6"/>
      <c r="BV1084" s="6"/>
      <c r="BW1084" s="6"/>
      <c r="BX1084" s="6"/>
    </row>
    <row r="1085" spans="1:76" ht="24.95" customHeight="1" x14ac:dyDescent="0.25">
      <c r="A1085" s="43">
        <v>26</v>
      </c>
      <c r="B1085" s="44">
        <v>4</v>
      </c>
      <c r="C1085" s="14" t="s">
        <v>1300</v>
      </c>
      <c r="D1085" s="119">
        <f>IF(AND(AS1085=AS1084,AL1085=AL1084),IF(AL1085="TN",IF(AS1084=3,IF(D1084&lt;'Phan phong'!$I$9,D1084+1,1),IF(D1084&lt;'Phan phong'!$I$10,D1084+1,1)),IF(AS1084=3,IF(D1084&lt;'Phan phong'!$P$9,D1084+1,1),IF(D1084&lt;'Phan phong'!$P$10,D1084+1,1))),1)</f>
        <v>16</v>
      </c>
      <c r="E1085" s="120">
        <v>291083</v>
      </c>
      <c r="F1085" s="121" t="s">
        <v>1419</v>
      </c>
      <c r="G1085" s="150" t="s">
        <v>321</v>
      </c>
      <c r="H1085" s="163" t="s">
        <v>256</v>
      </c>
      <c r="I1085" s="142"/>
      <c r="J1085" s="142"/>
      <c r="K1085" s="124"/>
      <c r="L1085" s="124"/>
      <c r="M1085" s="124"/>
      <c r="N1085" s="124"/>
      <c r="O1085" s="124"/>
      <c r="P1085" s="124"/>
      <c r="Q1085" s="142"/>
      <c r="R1085" s="152"/>
      <c r="S1085" s="142"/>
      <c r="T1085" s="142"/>
      <c r="U1085" s="124"/>
      <c r="V1085" s="124"/>
      <c r="W1085" s="124"/>
      <c r="X1085" s="124"/>
      <c r="Y1085" s="124"/>
      <c r="Z1085" s="124"/>
      <c r="AA1085" s="142"/>
      <c r="AB1085" s="152"/>
      <c r="AC1085" s="127">
        <f t="shared" si="147"/>
        <v>0</v>
      </c>
      <c r="AD1085" s="143" t="s">
        <v>1285</v>
      </c>
      <c r="AE1085" s="143" t="s">
        <v>1294</v>
      </c>
      <c r="AF1085" s="129"/>
      <c r="AG1085" s="129"/>
      <c r="AH1085" s="171"/>
      <c r="AI1085" s="131">
        <f t="shared" si="145"/>
        <v>38</v>
      </c>
      <c r="AJ1085" s="132" t="str">
        <f t="shared" si="146"/>
        <v>XH</v>
      </c>
      <c r="AK1085" s="154"/>
      <c r="AL1085" s="134" t="str">
        <f t="shared" si="140"/>
        <v>XH</v>
      </c>
      <c r="AM1085" s="119">
        <v>446</v>
      </c>
      <c r="AN1085" s="135">
        <f t="shared" si="141"/>
        <v>2</v>
      </c>
      <c r="AO1085" s="135" t="str">
        <f t="shared" si="142"/>
        <v>122</v>
      </c>
      <c r="AP1085" s="135" t="str">
        <f t="shared" si="143"/>
        <v>12</v>
      </c>
      <c r="AQ1085" s="135" t="str">
        <f t="shared" si="144"/>
        <v>2</v>
      </c>
      <c r="AR1085" s="155"/>
      <c r="AS1085" s="145">
        <v>2</v>
      </c>
      <c r="AT1085" s="156"/>
      <c r="AU1085" s="145"/>
      <c r="AV1085" s="4"/>
      <c r="AW1085" s="4"/>
      <c r="AX1085" s="4"/>
      <c r="AY1085" s="4"/>
      <c r="AZ1085" s="4"/>
      <c r="BA1085" s="4"/>
      <c r="BB1085" s="4"/>
      <c r="BC1085" s="4"/>
      <c r="BD1085" s="4"/>
      <c r="BE1085" s="4"/>
      <c r="BF1085" s="4"/>
      <c r="BG1085" s="4"/>
      <c r="BH1085" s="4"/>
      <c r="BI1085" s="4"/>
      <c r="BJ1085" s="4"/>
      <c r="BK1085" s="4"/>
      <c r="BL1085" s="4"/>
      <c r="BM1085" s="4"/>
      <c r="BN1085" s="4"/>
      <c r="BO1085" s="4"/>
      <c r="BP1085" s="4"/>
      <c r="BQ1085" s="4"/>
      <c r="BR1085" s="4"/>
      <c r="BS1085" s="4"/>
      <c r="BT1085" s="4"/>
      <c r="BU1085" s="4"/>
      <c r="BV1085" s="4"/>
      <c r="BW1085" s="4"/>
      <c r="BX1085" s="4"/>
    </row>
    <row r="1086" spans="1:76" ht="24.95" customHeight="1" x14ac:dyDescent="0.25">
      <c r="A1086" s="43">
        <v>34</v>
      </c>
      <c r="B1086" s="44">
        <v>23</v>
      </c>
      <c r="C1086" s="14" t="s">
        <v>1300</v>
      </c>
      <c r="D1086" s="119">
        <f>IF(AND(AS1086=AS1085,AL1086=AL1085),IF(AL1086="TN",IF(AS1085=3,IF(D1085&lt;'Phan phong'!$I$9,D1085+1,1),IF(D1085&lt;'Phan phong'!$I$10,D1085+1,1)),IF(AS1085=3,IF(D1085&lt;'Phan phong'!$P$9,D1085+1,1),IF(D1085&lt;'Phan phong'!$P$10,D1085+1,1))),1)</f>
        <v>17</v>
      </c>
      <c r="E1086" s="138">
        <v>291084</v>
      </c>
      <c r="F1086" s="121" t="s">
        <v>1384</v>
      </c>
      <c r="G1086" s="150" t="s">
        <v>660</v>
      </c>
      <c r="H1086" s="163" t="s">
        <v>139</v>
      </c>
      <c r="I1086" s="142"/>
      <c r="J1086" s="142"/>
      <c r="K1086" s="124"/>
      <c r="L1086" s="124"/>
      <c r="M1086" s="124"/>
      <c r="N1086" s="124"/>
      <c r="O1086" s="124"/>
      <c r="P1086" s="124"/>
      <c r="Q1086" s="142"/>
      <c r="R1086" s="152"/>
      <c r="S1086" s="142"/>
      <c r="T1086" s="142"/>
      <c r="U1086" s="124"/>
      <c r="V1086" s="124"/>
      <c r="W1086" s="124"/>
      <c r="X1086" s="124"/>
      <c r="Y1086" s="124"/>
      <c r="Z1086" s="124"/>
      <c r="AA1086" s="142"/>
      <c r="AB1086" s="152"/>
      <c r="AC1086" s="127">
        <f t="shared" si="147"/>
        <v>0</v>
      </c>
      <c r="AD1086" s="143" t="s">
        <v>1290</v>
      </c>
      <c r="AE1086" s="143" t="s">
        <v>1297</v>
      </c>
      <c r="AF1086" s="129"/>
      <c r="AG1086" s="129"/>
      <c r="AH1086" s="171"/>
      <c r="AI1086" s="131">
        <f t="shared" si="145"/>
        <v>38</v>
      </c>
      <c r="AJ1086" s="132" t="str">
        <f t="shared" si="146"/>
        <v>XH</v>
      </c>
      <c r="AK1086" s="154"/>
      <c r="AL1086" s="134" t="str">
        <f t="shared" si="140"/>
        <v>XH</v>
      </c>
      <c r="AM1086" s="119">
        <v>560</v>
      </c>
      <c r="AN1086" s="135">
        <f t="shared" si="141"/>
        <v>2</v>
      </c>
      <c r="AO1086" s="135" t="str">
        <f t="shared" si="142"/>
        <v>125</v>
      </c>
      <c r="AP1086" s="135" t="str">
        <f t="shared" si="143"/>
        <v>12</v>
      </c>
      <c r="AQ1086" s="135" t="str">
        <f t="shared" si="144"/>
        <v>2</v>
      </c>
      <c r="AR1086" s="155"/>
      <c r="AS1086" s="145">
        <v>2</v>
      </c>
      <c r="AT1086" s="156"/>
      <c r="AU1086" s="145"/>
      <c r="AV1086" s="4"/>
      <c r="AW1086" s="4"/>
      <c r="AX1086" s="4"/>
      <c r="AY1086" s="4"/>
      <c r="AZ1086" s="4"/>
      <c r="BA1086" s="4"/>
      <c r="BB1086" s="4"/>
      <c r="BC1086" s="4"/>
      <c r="BD1086" s="4"/>
      <c r="BE1086" s="4"/>
      <c r="BF1086" s="4"/>
      <c r="BG1086" s="4"/>
      <c r="BH1086" s="4"/>
      <c r="BI1086" s="4"/>
      <c r="BJ1086" s="4"/>
      <c r="BK1086" s="4"/>
      <c r="BL1086" s="4"/>
      <c r="BM1086" s="4"/>
      <c r="BN1086" s="4"/>
      <c r="BO1086" s="4"/>
      <c r="BP1086" s="4"/>
      <c r="BQ1086" s="4"/>
      <c r="BR1086" s="4"/>
      <c r="BS1086" s="4"/>
      <c r="BT1086" s="4"/>
      <c r="BU1086" s="4"/>
      <c r="BV1086" s="4"/>
      <c r="BW1086" s="4"/>
      <c r="BX1086" s="4"/>
    </row>
    <row r="1087" spans="1:76" ht="24.95" customHeight="1" x14ac:dyDescent="0.25">
      <c r="A1087" s="43">
        <v>29</v>
      </c>
      <c r="B1087" s="44">
        <v>34</v>
      </c>
      <c r="C1087" s="14" t="s">
        <v>1300</v>
      </c>
      <c r="D1087" s="119">
        <f>IF(AND(AS1087=AS1086,AL1087=AL1086),IF(AL1087="TN",IF(AS1086=3,IF(D1086&lt;'Phan phong'!$I$9,D1086+1,1),IF(D1086&lt;'Phan phong'!$I$10,D1086+1,1)),IF(AS1086=3,IF(D1086&lt;'Phan phong'!$P$9,D1086+1,1),IF(D1086&lt;'Phan phong'!$P$10,D1086+1,1))),1)</f>
        <v>18</v>
      </c>
      <c r="E1087" s="120">
        <v>291085</v>
      </c>
      <c r="F1087" s="121" t="s">
        <v>1436</v>
      </c>
      <c r="G1087" s="150" t="s">
        <v>660</v>
      </c>
      <c r="H1087" s="163" t="s">
        <v>76</v>
      </c>
      <c r="I1087" s="142"/>
      <c r="J1087" s="142"/>
      <c r="K1087" s="124"/>
      <c r="L1087" s="124"/>
      <c r="M1087" s="124"/>
      <c r="N1087" s="124"/>
      <c r="O1087" s="124"/>
      <c r="P1087" s="124"/>
      <c r="Q1087" s="142"/>
      <c r="R1087" s="152"/>
      <c r="S1087" s="142"/>
      <c r="T1087" s="142"/>
      <c r="U1087" s="124"/>
      <c r="V1087" s="124"/>
      <c r="W1087" s="124"/>
      <c r="X1087" s="124"/>
      <c r="Y1087" s="124"/>
      <c r="Z1087" s="124"/>
      <c r="AA1087" s="142"/>
      <c r="AB1087" s="152"/>
      <c r="AC1087" s="127">
        <f t="shared" si="147"/>
        <v>0</v>
      </c>
      <c r="AD1087" s="143" t="s">
        <v>1291</v>
      </c>
      <c r="AE1087" s="143" t="s">
        <v>1295</v>
      </c>
      <c r="AF1087" s="129"/>
      <c r="AG1087" s="129"/>
      <c r="AH1087" s="130"/>
      <c r="AI1087" s="131">
        <f t="shared" si="145"/>
        <v>38</v>
      </c>
      <c r="AJ1087" s="132" t="str">
        <f t="shared" si="146"/>
        <v>XH</v>
      </c>
      <c r="AK1087" s="133"/>
      <c r="AL1087" s="134" t="str">
        <f t="shared" si="140"/>
        <v>XH</v>
      </c>
      <c r="AM1087" s="119">
        <v>666</v>
      </c>
      <c r="AN1087" s="135">
        <f t="shared" si="141"/>
        <v>2</v>
      </c>
      <c r="AO1087" s="135" t="str">
        <f t="shared" si="142"/>
        <v>128</v>
      </c>
      <c r="AP1087" s="135" t="str">
        <f t="shared" si="143"/>
        <v>12</v>
      </c>
      <c r="AQ1087" s="135" t="str">
        <f t="shared" si="144"/>
        <v>2</v>
      </c>
      <c r="AR1087" s="136"/>
      <c r="AS1087" s="145">
        <v>2</v>
      </c>
      <c r="AT1087" s="161"/>
      <c r="AU1087" s="161"/>
    </row>
    <row r="1088" spans="1:76" ht="24.95" customHeight="1" x14ac:dyDescent="0.25">
      <c r="A1088" s="43">
        <v>27</v>
      </c>
      <c r="B1088" s="44">
        <v>7</v>
      </c>
      <c r="C1088" s="14" t="s">
        <v>1300</v>
      </c>
      <c r="D1088" s="119">
        <f>IF(AND(AS1088=AS1087,AL1088=AL1087),IF(AL1088="TN",IF(AS1087=3,IF(D1087&lt;'Phan phong'!$I$9,D1087+1,1),IF(D1087&lt;'Phan phong'!$I$10,D1087+1,1)),IF(AS1087=3,IF(D1087&lt;'Phan phong'!$P$9,D1087+1,1),IF(D1087&lt;'Phan phong'!$P$10,D1087+1,1))),1)</f>
        <v>19</v>
      </c>
      <c r="E1088" s="138">
        <v>291086</v>
      </c>
      <c r="F1088" s="121" t="s">
        <v>532</v>
      </c>
      <c r="G1088" s="150" t="s">
        <v>1337</v>
      </c>
      <c r="H1088" s="163" t="s">
        <v>145</v>
      </c>
      <c r="I1088" s="142"/>
      <c r="J1088" s="142"/>
      <c r="K1088" s="124"/>
      <c r="L1088" s="124"/>
      <c r="M1088" s="124"/>
      <c r="N1088" s="124"/>
      <c r="O1088" s="124"/>
      <c r="P1088" s="124"/>
      <c r="Q1088" s="142"/>
      <c r="R1088" s="126"/>
      <c r="S1088" s="142"/>
      <c r="T1088" s="142"/>
      <c r="U1088" s="124"/>
      <c r="V1088" s="124"/>
      <c r="W1088" s="124"/>
      <c r="X1088" s="124"/>
      <c r="Y1088" s="124"/>
      <c r="Z1088" s="124"/>
      <c r="AA1088" s="142"/>
      <c r="AB1088" s="126"/>
      <c r="AC1088" s="127">
        <f t="shared" si="147"/>
        <v>0</v>
      </c>
      <c r="AD1088" s="143" t="s">
        <v>1285</v>
      </c>
      <c r="AE1088" s="143" t="s">
        <v>1296</v>
      </c>
      <c r="AF1088" s="129"/>
      <c r="AG1088" s="129"/>
      <c r="AH1088" s="130"/>
      <c r="AI1088" s="131">
        <f t="shared" si="145"/>
        <v>38</v>
      </c>
      <c r="AJ1088" s="132" t="str">
        <f t="shared" si="146"/>
        <v>XH</v>
      </c>
      <c r="AK1088" s="133"/>
      <c r="AL1088" s="134" t="str">
        <f t="shared" si="140"/>
        <v>XH</v>
      </c>
      <c r="AM1088" s="119">
        <v>447</v>
      </c>
      <c r="AN1088" s="135">
        <f t="shared" si="141"/>
        <v>2</v>
      </c>
      <c r="AO1088" s="135" t="str">
        <f t="shared" si="142"/>
        <v>122</v>
      </c>
      <c r="AP1088" s="135" t="str">
        <f t="shared" si="143"/>
        <v>12</v>
      </c>
      <c r="AQ1088" s="135" t="str">
        <f t="shared" si="144"/>
        <v>2</v>
      </c>
      <c r="AR1088" s="136"/>
      <c r="AS1088" s="145">
        <v>2</v>
      </c>
      <c r="AT1088" s="137"/>
      <c r="AU1088" s="161"/>
    </row>
    <row r="1089" spans="1:76" ht="24.95" customHeight="1" x14ac:dyDescent="0.25">
      <c r="A1089" s="43">
        <v>28</v>
      </c>
      <c r="B1089" s="44">
        <v>5</v>
      </c>
      <c r="C1089" s="14" t="s">
        <v>1300</v>
      </c>
      <c r="D1089" s="119">
        <f>IF(AND(AS1089=AS1088,AL1089=AL1088),IF(AL1089="TN",IF(AS1088=3,IF(D1088&lt;'Phan phong'!$I$9,D1088+1,1),IF(D1088&lt;'Phan phong'!$I$10,D1088+1,1)),IF(AS1088=3,IF(D1088&lt;'Phan phong'!$P$9,D1088+1,1),IF(D1088&lt;'Phan phong'!$P$10,D1088+1,1))),1)</f>
        <v>20</v>
      </c>
      <c r="E1089" s="120">
        <v>291087</v>
      </c>
      <c r="F1089" s="121" t="s">
        <v>1430</v>
      </c>
      <c r="G1089" s="150" t="s">
        <v>615</v>
      </c>
      <c r="H1089" s="163" t="s">
        <v>257</v>
      </c>
      <c r="I1089" s="142"/>
      <c r="J1089" s="142"/>
      <c r="K1089" s="124"/>
      <c r="L1089" s="124"/>
      <c r="M1089" s="124"/>
      <c r="N1089" s="124"/>
      <c r="O1089" s="124"/>
      <c r="P1089" s="124"/>
      <c r="Q1089" s="142"/>
      <c r="R1089" s="126"/>
      <c r="S1089" s="142"/>
      <c r="T1089" s="142"/>
      <c r="U1089" s="124"/>
      <c r="V1089" s="124"/>
      <c r="W1089" s="124"/>
      <c r="X1089" s="124"/>
      <c r="Y1089" s="124"/>
      <c r="Z1089" s="124"/>
      <c r="AA1089" s="142"/>
      <c r="AB1089" s="126"/>
      <c r="AC1089" s="127">
        <f t="shared" si="147"/>
        <v>0</v>
      </c>
      <c r="AD1089" s="143" t="s">
        <v>1285</v>
      </c>
      <c r="AE1089" s="143" t="s">
        <v>1294</v>
      </c>
      <c r="AF1089" s="129"/>
      <c r="AG1089" s="129"/>
      <c r="AH1089" s="130"/>
      <c r="AI1089" s="131">
        <f t="shared" si="145"/>
        <v>38</v>
      </c>
      <c r="AJ1089" s="132" t="str">
        <f t="shared" si="146"/>
        <v>XH</v>
      </c>
      <c r="AK1089" s="133"/>
      <c r="AL1089" s="134" t="str">
        <f t="shared" si="140"/>
        <v>XH</v>
      </c>
      <c r="AM1089" s="119">
        <v>448</v>
      </c>
      <c r="AN1089" s="135">
        <f t="shared" si="141"/>
        <v>2</v>
      </c>
      <c r="AO1089" s="135" t="str">
        <f t="shared" si="142"/>
        <v>122</v>
      </c>
      <c r="AP1089" s="135" t="str">
        <f t="shared" si="143"/>
        <v>12</v>
      </c>
      <c r="AQ1089" s="135" t="str">
        <f t="shared" si="144"/>
        <v>2</v>
      </c>
      <c r="AR1089" s="136"/>
      <c r="AS1089" s="145">
        <v>2</v>
      </c>
      <c r="AT1089" s="161"/>
      <c r="AU1089" s="161"/>
    </row>
    <row r="1090" spans="1:76" ht="24.95" customHeight="1" x14ac:dyDescent="0.25">
      <c r="A1090" s="43">
        <v>29</v>
      </c>
      <c r="B1090" s="44">
        <v>13</v>
      </c>
      <c r="C1090" s="14" t="s">
        <v>1300</v>
      </c>
      <c r="D1090" s="119">
        <f>IF(AND(AS1090=AS1089,AL1090=AL1089),IF(AL1090="TN",IF(AS1089=3,IF(D1089&lt;'Phan phong'!$I$9,D1089+1,1),IF(D1089&lt;'Phan phong'!$I$10,D1089+1,1)),IF(AS1089=3,IF(D1089&lt;'Phan phong'!$P$9,D1089+1,1),IF(D1089&lt;'Phan phong'!$P$10,D1089+1,1))),1)</f>
        <v>21</v>
      </c>
      <c r="E1090" s="138">
        <v>291088</v>
      </c>
      <c r="F1090" s="121" t="s">
        <v>346</v>
      </c>
      <c r="G1090" s="150" t="s">
        <v>615</v>
      </c>
      <c r="H1090" s="163" t="s">
        <v>136</v>
      </c>
      <c r="I1090" s="124"/>
      <c r="J1090" s="124"/>
      <c r="K1090" s="124"/>
      <c r="L1090" s="124"/>
      <c r="M1090" s="124"/>
      <c r="N1090" s="124"/>
      <c r="O1090" s="124"/>
      <c r="P1090" s="124"/>
      <c r="Q1090" s="142"/>
      <c r="R1090" s="152"/>
      <c r="S1090" s="124"/>
      <c r="T1090" s="124"/>
      <c r="U1090" s="124"/>
      <c r="V1090" s="124"/>
      <c r="W1090" s="124"/>
      <c r="X1090" s="124"/>
      <c r="Y1090" s="124"/>
      <c r="Z1090" s="124"/>
      <c r="AA1090" s="142"/>
      <c r="AB1090" s="152"/>
      <c r="AC1090" s="127">
        <f t="shared" si="147"/>
        <v>0</v>
      </c>
      <c r="AD1090" s="143" t="s">
        <v>1287</v>
      </c>
      <c r="AE1090" s="143" t="s">
        <v>1289</v>
      </c>
      <c r="AF1090" s="129"/>
      <c r="AG1090" s="129"/>
      <c r="AH1090" s="130"/>
      <c r="AI1090" s="131">
        <f t="shared" si="145"/>
        <v>38</v>
      </c>
      <c r="AJ1090" s="132" t="str">
        <f t="shared" si="146"/>
        <v>TN</v>
      </c>
      <c r="AK1090" s="178" t="s">
        <v>272</v>
      </c>
      <c r="AL1090" s="134" t="str">
        <f t="shared" si="140"/>
        <v>XH</v>
      </c>
      <c r="AM1090" s="119">
        <v>486</v>
      </c>
      <c r="AN1090" s="135">
        <f t="shared" si="141"/>
        <v>2</v>
      </c>
      <c r="AO1090" s="135" t="str">
        <f t="shared" si="142"/>
        <v>123</v>
      </c>
      <c r="AP1090" s="135" t="str">
        <f t="shared" si="143"/>
        <v>12</v>
      </c>
      <c r="AQ1090" s="135" t="str">
        <f t="shared" si="144"/>
        <v>2</v>
      </c>
      <c r="AR1090" s="136"/>
      <c r="AS1090" s="145">
        <v>2</v>
      </c>
      <c r="AT1090" s="161"/>
      <c r="AU1090" s="137"/>
      <c r="AV1090" s="6"/>
      <c r="AW1090" s="6"/>
      <c r="AX1090" s="6"/>
      <c r="AY1090" s="6"/>
      <c r="AZ1090" s="6"/>
      <c r="BA1090" s="6"/>
      <c r="BB1090" s="6"/>
      <c r="BC1090" s="6"/>
      <c r="BD1090" s="6"/>
      <c r="BE1090" s="6"/>
      <c r="BF1090" s="6"/>
      <c r="BG1090" s="6"/>
      <c r="BH1090" s="6"/>
      <c r="BI1090" s="6"/>
      <c r="BJ1090" s="6"/>
      <c r="BK1090" s="6"/>
      <c r="BL1090" s="6"/>
      <c r="BM1090" s="6"/>
      <c r="BN1090" s="6"/>
      <c r="BO1090" s="6"/>
      <c r="BP1090" s="6"/>
      <c r="BQ1090" s="6"/>
      <c r="BR1090" s="6"/>
      <c r="BS1090" s="6"/>
      <c r="BT1090" s="6"/>
      <c r="BU1090" s="6"/>
      <c r="BV1090" s="6"/>
      <c r="BW1090" s="6"/>
      <c r="BX1090" s="6"/>
    </row>
    <row r="1091" spans="1:76" ht="24.95" customHeight="1" x14ac:dyDescent="0.25">
      <c r="A1091" s="43">
        <v>29</v>
      </c>
      <c r="B1091" s="44">
        <v>11</v>
      </c>
      <c r="C1091" s="14" t="s">
        <v>1300</v>
      </c>
      <c r="D1091" s="119">
        <f>IF(AND(AS1091=AS1090,AL1091=AL1090),IF(AL1091="TN",IF(AS1090=3,IF(D1090&lt;'Phan phong'!$I$9,D1090+1,1),IF(D1090&lt;'Phan phong'!$I$10,D1090+1,1)),IF(AS1090=3,IF(D1090&lt;'Phan phong'!$P$9,D1090+1,1),IF(D1090&lt;'Phan phong'!$P$10,D1090+1,1))),1)</f>
        <v>22</v>
      </c>
      <c r="E1091" s="120">
        <v>291089</v>
      </c>
      <c r="F1091" s="121" t="s">
        <v>495</v>
      </c>
      <c r="G1091" s="150" t="s">
        <v>1344</v>
      </c>
      <c r="H1091" s="163" t="s">
        <v>215</v>
      </c>
      <c r="I1091" s="124"/>
      <c r="J1091" s="124"/>
      <c r="K1091" s="124"/>
      <c r="L1091" s="124"/>
      <c r="M1091" s="124"/>
      <c r="N1091" s="124"/>
      <c r="O1091" s="124"/>
      <c r="P1091" s="124"/>
      <c r="Q1091" s="142"/>
      <c r="R1091" s="152"/>
      <c r="S1091" s="124"/>
      <c r="T1091" s="124"/>
      <c r="U1091" s="124"/>
      <c r="V1091" s="124"/>
      <c r="W1091" s="124"/>
      <c r="X1091" s="124"/>
      <c r="Y1091" s="124"/>
      <c r="Z1091" s="124"/>
      <c r="AA1091" s="142"/>
      <c r="AB1091" s="152"/>
      <c r="AC1091" s="127">
        <f t="shared" si="147"/>
        <v>0</v>
      </c>
      <c r="AD1091" s="143" t="s">
        <v>1285</v>
      </c>
      <c r="AE1091" s="143" t="s">
        <v>37</v>
      </c>
      <c r="AF1091" s="129"/>
      <c r="AG1091" s="129"/>
      <c r="AH1091" s="130"/>
      <c r="AI1091" s="131">
        <f t="shared" si="145"/>
        <v>38</v>
      </c>
      <c r="AJ1091" s="132" t="str">
        <f t="shared" si="146"/>
        <v>XH</v>
      </c>
      <c r="AK1091" s="133"/>
      <c r="AL1091" s="134" t="str">
        <f t="shared" ref="AL1091:AL1120" si="148">IF(AK1091&lt;&gt;"",AK1091,AJ1091)</f>
        <v>XH</v>
      </c>
      <c r="AM1091" s="119">
        <v>449</v>
      </c>
      <c r="AN1091" s="135">
        <f t="shared" ref="AN1091:AN1120" si="149">IF(LEFT(AE1091,2)="11",1,IF(LEFT(AE1091,2)="12",2,0))</f>
        <v>2</v>
      </c>
      <c r="AO1091" s="135" t="str">
        <f t="shared" ref="AO1091:AO1120" si="150">LEFT(AD1091,2)&amp;RIGHT(AD1091,1)</f>
        <v>122</v>
      </c>
      <c r="AP1091" s="135" t="str">
        <f t="shared" ref="AP1091:AP1120" si="151">LEFT(AD1091,2)</f>
        <v>12</v>
      </c>
      <c r="AQ1091" s="135" t="str">
        <f t="shared" ref="AQ1091:AQ1120" si="152">RIGHT(AP1091,1)</f>
        <v>2</v>
      </c>
      <c r="AR1091" s="136"/>
      <c r="AS1091" s="145">
        <v>2</v>
      </c>
      <c r="AT1091" s="161"/>
      <c r="AU1091" s="137"/>
      <c r="AV1091" s="6"/>
      <c r="AW1091" s="6"/>
      <c r="AX1091" s="6"/>
      <c r="AY1091" s="6"/>
      <c r="AZ1091" s="6"/>
      <c r="BA1091" s="6"/>
      <c r="BB1091" s="6"/>
      <c r="BC1091" s="6"/>
      <c r="BD1091" s="6"/>
      <c r="BE1091" s="6"/>
      <c r="BF1091" s="6"/>
      <c r="BG1091" s="6"/>
      <c r="BH1091" s="6"/>
      <c r="BI1091" s="6"/>
      <c r="BJ1091" s="6"/>
      <c r="BK1091" s="6"/>
      <c r="BL1091" s="6"/>
      <c r="BM1091" s="6"/>
      <c r="BN1091" s="6"/>
      <c r="BO1091" s="6"/>
      <c r="BP1091" s="6"/>
      <c r="BQ1091" s="6"/>
      <c r="BR1091" s="6"/>
      <c r="BS1091" s="6"/>
      <c r="BT1091" s="6"/>
      <c r="BU1091" s="6"/>
      <c r="BV1091" s="6"/>
      <c r="BW1091" s="6"/>
      <c r="BX1091" s="6"/>
    </row>
    <row r="1092" spans="1:76" ht="24.95" customHeight="1" x14ac:dyDescent="0.25">
      <c r="A1092" s="43">
        <v>33</v>
      </c>
      <c r="B1092" s="44">
        <v>18</v>
      </c>
      <c r="C1092" s="14" t="s">
        <v>1300</v>
      </c>
      <c r="D1092" s="119">
        <f>IF(AND(AS1092=AS1091,AL1092=AL1091),IF(AL1092="TN",IF(AS1091=3,IF(D1091&lt;'Phan phong'!$I$9,D1091+1,1),IF(D1091&lt;'Phan phong'!$I$10,D1091+1,1)),IF(AS1091=3,IF(D1091&lt;'Phan phong'!$P$9,D1091+1,1),IF(D1091&lt;'Phan phong'!$P$10,D1091+1,1))),1)</f>
        <v>23</v>
      </c>
      <c r="E1092" s="138">
        <v>291090</v>
      </c>
      <c r="F1092" s="121" t="s">
        <v>348</v>
      </c>
      <c r="G1092" s="150" t="s">
        <v>1320</v>
      </c>
      <c r="H1092" s="163" t="s">
        <v>139</v>
      </c>
      <c r="I1092" s="142"/>
      <c r="J1092" s="142"/>
      <c r="K1092" s="124"/>
      <c r="L1092" s="124"/>
      <c r="M1092" s="124"/>
      <c r="N1092" s="124"/>
      <c r="O1092" s="124"/>
      <c r="P1092" s="124"/>
      <c r="Q1092" s="142"/>
      <c r="R1092" s="152"/>
      <c r="S1092" s="142"/>
      <c r="T1092" s="142"/>
      <c r="U1092" s="124"/>
      <c r="V1092" s="124"/>
      <c r="W1092" s="124"/>
      <c r="X1092" s="124"/>
      <c r="Y1092" s="124"/>
      <c r="Z1092" s="124"/>
      <c r="AA1092" s="142"/>
      <c r="AB1092" s="152"/>
      <c r="AC1092" s="127">
        <f t="shared" si="147"/>
        <v>0</v>
      </c>
      <c r="AD1092" s="143" t="s">
        <v>1286</v>
      </c>
      <c r="AE1092" s="143" t="s">
        <v>1297</v>
      </c>
      <c r="AF1092" s="129"/>
      <c r="AG1092" s="129"/>
      <c r="AH1092" s="171"/>
      <c r="AI1092" s="131">
        <f t="shared" ref="AI1092:AI1120" si="153">IF($D1092=1,AI1091+1,AI1091)</f>
        <v>38</v>
      </c>
      <c r="AJ1092" s="132" t="str">
        <f t="shared" si="146"/>
        <v>XH</v>
      </c>
      <c r="AK1092" s="154"/>
      <c r="AL1092" s="134" t="str">
        <f t="shared" si="148"/>
        <v>XH</v>
      </c>
      <c r="AM1092" s="119">
        <v>522</v>
      </c>
      <c r="AN1092" s="135">
        <f t="shared" si="149"/>
        <v>2</v>
      </c>
      <c r="AO1092" s="135" t="str">
        <f t="shared" si="150"/>
        <v>124</v>
      </c>
      <c r="AP1092" s="135" t="str">
        <f t="shared" si="151"/>
        <v>12</v>
      </c>
      <c r="AQ1092" s="135" t="str">
        <f t="shared" si="152"/>
        <v>2</v>
      </c>
      <c r="AR1092" s="155"/>
      <c r="AS1092" s="145">
        <v>2</v>
      </c>
      <c r="AT1092" s="156"/>
      <c r="AU1092" s="170"/>
      <c r="AV1092" s="5"/>
      <c r="AW1092" s="5"/>
      <c r="AX1092" s="5"/>
      <c r="AY1092" s="5"/>
      <c r="AZ1092" s="5"/>
      <c r="BA1092" s="5"/>
      <c r="BB1092" s="5"/>
      <c r="BC1092" s="5"/>
      <c r="BD1092" s="5"/>
      <c r="BE1092" s="5"/>
      <c r="BF1092" s="5"/>
      <c r="BG1092" s="5"/>
      <c r="BH1092" s="5"/>
      <c r="BI1092" s="5"/>
      <c r="BJ1092" s="5"/>
      <c r="BK1092" s="5"/>
      <c r="BL1092" s="5"/>
      <c r="BM1092" s="5"/>
      <c r="BN1092" s="5"/>
      <c r="BO1092" s="5"/>
      <c r="BP1092" s="5"/>
      <c r="BQ1092" s="5"/>
      <c r="BR1092" s="5"/>
      <c r="BS1092" s="5"/>
      <c r="BT1092" s="5"/>
      <c r="BU1092" s="5"/>
      <c r="BV1092" s="5"/>
      <c r="BW1092" s="5"/>
      <c r="BX1092" s="5"/>
    </row>
    <row r="1093" spans="1:76" ht="24.2" customHeight="1" x14ac:dyDescent="0.2">
      <c r="A1093" s="43">
        <v>31</v>
      </c>
      <c r="B1093" s="44">
        <v>35</v>
      </c>
      <c r="C1093" s="14" t="s">
        <v>1300</v>
      </c>
      <c r="D1093" s="119">
        <f>IF(AND(AS1093=AS1092,AL1093=AL1092),IF(AL1093="TN",IF(AS1092=3,IF(D1092&lt;'Phan phong'!$I$9,D1092+1,1),IF(D1092&lt;'Phan phong'!$I$10,D1092+1,1)),IF(AS1092=3,IF(D1092&lt;'Phan phong'!$P$9,D1092+1,1),IF(D1092&lt;'Phan phong'!$P$10,D1092+1,1))),1)</f>
        <v>24</v>
      </c>
      <c r="E1093" s="120">
        <v>291091</v>
      </c>
      <c r="F1093" s="121" t="s">
        <v>1457</v>
      </c>
      <c r="G1093" s="150" t="s">
        <v>345</v>
      </c>
      <c r="H1093" s="163" t="s">
        <v>251</v>
      </c>
      <c r="I1093" s="124"/>
      <c r="J1093" s="124"/>
      <c r="K1093" s="124"/>
      <c r="L1093" s="124"/>
      <c r="M1093" s="124"/>
      <c r="N1093" s="124"/>
      <c r="O1093" s="124"/>
      <c r="P1093" s="124"/>
      <c r="Q1093" s="142"/>
      <c r="R1093" s="126"/>
      <c r="S1093" s="124"/>
      <c r="T1093" s="124"/>
      <c r="U1093" s="124"/>
      <c r="V1093" s="124"/>
      <c r="W1093" s="124"/>
      <c r="X1093" s="124"/>
      <c r="Y1093" s="124"/>
      <c r="Z1093" s="124"/>
      <c r="AA1093" s="142"/>
      <c r="AB1093" s="126"/>
      <c r="AC1093" s="127">
        <f t="shared" si="147"/>
        <v>0</v>
      </c>
      <c r="AD1093" s="143" t="s">
        <v>1291</v>
      </c>
      <c r="AE1093" s="143" t="s">
        <v>1295</v>
      </c>
      <c r="AF1093" s="129"/>
      <c r="AG1093" s="129"/>
      <c r="AH1093" s="130"/>
      <c r="AI1093" s="131">
        <f t="shared" si="153"/>
        <v>38</v>
      </c>
      <c r="AJ1093" s="132" t="str">
        <f t="shared" si="146"/>
        <v>XH</v>
      </c>
      <c r="AK1093" s="133"/>
      <c r="AL1093" s="134" t="str">
        <f t="shared" si="148"/>
        <v>XH</v>
      </c>
      <c r="AM1093" s="119">
        <v>668</v>
      </c>
      <c r="AN1093" s="135">
        <f t="shared" si="149"/>
        <v>2</v>
      </c>
      <c r="AO1093" s="135" t="str">
        <f t="shared" si="150"/>
        <v>128</v>
      </c>
      <c r="AP1093" s="135" t="str">
        <f t="shared" si="151"/>
        <v>12</v>
      </c>
      <c r="AQ1093" s="135" t="str">
        <f t="shared" si="152"/>
        <v>2</v>
      </c>
      <c r="AR1093" s="146"/>
      <c r="AS1093" s="145">
        <v>2</v>
      </c>
      <c r="AT1093" s="145"/>
      <c r="AU1093" s="137"/>
      <c r="AV1093" s="6"/>
      <c r="AW1093" s="6"/>
      <c r="AX1093" s="6"/>
      <c r="AY1093" s="6"/>
      <c r="AZ1093" s="6"/>
      <c r="BA1093" s="6"/>
      <c r="BB1093" s="6"/>
      <c r="BC1093" s="6"/>
      <c r="BD1093" s="6"/>
      <c r="BE1093" s="6"/>
      <c r="BF1093" s="6"/>
      <c r="BG1093" s="6"/>
      <c r="BH1093" s="6"/>
      <c r="BI1093" s="6"/>
      <c r="BJ1093" s="6"/>
      <c r="BK1093" s="6"/>
      <c r="BL1093" s="6"/>
      <c r="BM1093" s="6"/>
      <c r="BN1093" s="6"/>
      <c r="BO1093" s="6"/>
      <c r="BP1093" s="6"/>
      <c r="BQ1093" s="6"/>
      <c r="BR1093" s="6"/>
      <c r="BS1093" s="6"/>
      <c r="BT1093" s="6"/>
      <c r="BU1093" s="6"/>
      <c r="BV1093" s="6"/>
      <c r="BW1093" s="6"/>
      <c r="BX1093" s="6"/>
    </row>
    <row r="1094" spans="1:76" ht="24.2" customHeight="1" x14ac:dyDescent="0.25">
      <c r="A1094" s="43">
        <v>32</v>
      </c>
      <c r="B1094" s="44">
        <v>21</v>
      </c>
      <c r="C1094" s="14" t="s">
        <v>1300</v>
      </c>
      <c r="D1094" s="119">
        <f>IF(AND(AS1094=AS1093,AL1094=AL1093),IF(AL1094="TN",IF(AS1093=3,IF(D1093&lt;'Phan phong'!$I$9,D1093+1,1),IF(D1093&lt;'Phan phong'!$I$10,D1093+1,1)),IF(AS1093=3,IF(D1093&lt;'Phan phong'!$P$9,D1093+1,1),IF(D1093&lt;'Phan phong'!$P$10,D1093+1,1))),1)</f>
        <v>25</v>
      </c>
      <c r="E1094" s="138">
        <v>291092</v>
      </c>
      <c r="F1094" s="121" t="s">
        <v>436</v>
      </c>
      <c r="G1094" s="150" t="s">
        <v>345</v>
      </c>
      <c r="H1094" s="163" t="s">
        <v>259</v>
      </c>
      <c r="I1094" s="142"/>
      <c r="J1094" s="142"/>
      <c r="K1094" s="124"/>
      <c r="L1094" s="124"/>
      <c r="M1094" s="124"/>
      <c r="N1094" s="124"/>
      <c r="O1094" s="124"/>
      <c r="P1094" s="124"/>
      <c r="Q1094" s="142"/>
      <c r="R1094" s="152"/>
      <c r="S1094" s="142"/>
      <c r="T1094" s="142"/>
      <c r="U1094" s="124"/>
      <c r="V1094" s="124"/>
      <c r="W1094" s="124"/>
      <c r="X1094" s="124"/>
      <c r="Y1094" s="124"/>
      <c r="Z1094" s="124"/>
      <c r="AA1094" s="142"/>
      <c r="AB1094" s="152"/>
      <c r="AC1094" s="127">
        <f t="shared" si="147"/>
        <v>0</v>
      </c>
      <c r="AD1094" s="143" t="s">
        <v>1292</v>
      </c>
      <c r="AE1094" s="143" t="s">
        <v>1295</v>
      </c>
      <c r="AF1094" s="129"/>
      <c r="AG1094" s="129"/>
      <c r="AH1094" s="130"/>
      <c r="AI1094" s="131">
        <f t="shared" si="153"/>
        <v>38</v>
      </c>
      <c r="AJ1094" s="132" t="str">
        <f t="shared" si="146"/>
        <v>XH</v>
      </c>
      <c r="AK1094" s="133"/>
      <c r="AL1094" s="134" t="str">
        <f t="shared" si="148"/>
        <v>XH</v>
      </c>
      <c r="AM1094" s="119">
        <v>597</v>
      </c>
      <c r="AN1094" s="135">
        <f t="shared" si="149"/>
        <v>2</v>
      </c>
      <c r="AO1094" s="135" t="str">
        <f t="shared" si="150"/>
        <v>126</v>
      </c>
      <c r="AP1094" s="135" t="str">
        <f t="shared" si="151"/>
        <v>12</v>
      </c>
      <c r="AQ1094" s="135" t="str">
        <f t="shared" si="152"/>
        <v>2</v>
      </c>
      <c r="AR1094" s="136"/>
      <c r="AS1094" s="145">
        <v>2</v>
      </c>
      <c r="AT1094" s="161"/>
      <c r="AU1094" s="161"/>
    </row>
    <row r="1095" spans="1:76" ht="24.2" customHeight="1" x14ac:dyDescent="0.25">
      <c r="A1095" s="43">
        <v>32</v>
      </c>
      <c r="B1095" s="44">
        <v>38</v>
      </c>
      <c r="C1095" s="14" t="s">
        <v>1300</v>
      </c>
      <c r="D1095" s="119">
        <f>IF(AND(AS1095=AS1094,AL1095=AL1094),IF(AL1095="TN",IF(AS1094=3,IF(D1094&lt;'Phan phong'!$I$9,D1094+1,1),IF(D1094&lt;'Phan phong'!$I$10,D1094+1,1)),IF(AS1094=3,IF(D1094&lt;'Phan phong'!$P$9,D1094+1,1),IF(D1094&lt;'Phan phong'!$P$10,D1094+1,1))),1)</f>
        <v>26</v>
      </c>
      <c r="E1095" s="120">
        <v>291093</v>
      </c>
      <c r="F1095" s="121" t="s">
        <v>436</v>
      </c>
      <c r="G1095" s="150" t="s">
        <v>345</v>
      </c>
      <c r="H1095" s="163" t="s">
        <v>136</v>
      </c>
      <c r="I1095" s="142"/>
      <c r="J1095" s="142"/>
      <c r="K1095" s="124"/>
      <c r="L1095" s="124"/>
      <c r="M1095" s="124"/>
      <c r="N1095" s="124"/>
      <c r="O1095" s="124"/>
      <c r="P1095" s="124"/>
      <c r="Q1095" s="142"/>
      <c r="R1095" s="152"/>
      <c r="S1095" s="142"/>
      <c r="T1095" s="142"/>
      <c r="U1095" s="124"/>
      <c r="V1095" s="124"/>
      <c r="W1095" s="124"/>
      <c r="X1095" s="124"/>
      <c r="Y1095" s="124"/>
      <c r="Z1095" s="124"/>
      <c r="AA1095" s="142"/>
      <c r="AB1095" s="152"/>
      <c r="AC1095" s="127">
        <f t="shared" si="147"/>
        <v>0</v>
      </c>
      <c r="AD1095" s="143" t="s">
        <v>1558</v>
      </c>
      <c r="AE1095" s="143" t="s">
        <v>1295</v>
      </c>
      <c r="AF1095" s="129"/>
      <c r="AG1095" s="129"/>
      <c r="AH1095" s="171"/>
      <c r="AI1095" s="131">
        <f t="shared" si="153"/>
        <v>38</v>
      </c>
      <c r="AJ1095" s="132" t="str">
        <f t="shared" si="146"/>
        <v>XH</v>
      </c>
      <c r="AK1095" s="154"/>
      <c r="AL1095" s="134" t="str">
        <f t="shared" si="148"/>
        <v>XH</v>
      </c>
      <c r="AM1095" s="119">
        <v>703</v>
      </c>
      <c r="AN1095" s="135">
        <f t="shared" si="149"/>
        <v>2</v>
      </c>
      <c r="AO1095" s="135" t="str">
        <f t="shared" si="150"/>
        <v>129</v>
      </c>
      <c r="AP1095" s="135" t="str">
        <f t="shared" si="151"/>
        <v>12</v>
      </c>
      <c r="AQ1095" s="135" t="str">
        <f t="shared" si="152"/>
        <v>2</v>
      </c>
      <c r="AR1095" s="155"/>
      <c r="AS1095" s="145">
        <v>2</v>
      </c>
      <c r="AT1095" s="156"/>
      <c r="AU1095" s="145"/>
      <c r="AV1095" s="4"/>
      <c r="AW1095" s="4"/>
      <c r="AX1095" s="4"/>
      <c r="AY1095" s="4"/>
      <c r="AZ1095" s="4"/>
      <c r="BA1095" s="4"/>
      <c r="BB1095" s="4"/>
      <c r="BC1095" s="4"/>
      <c r="BD1095" s="4"/>
      <c r="BE1095" s="4"/>
      <c r="BF1095" s="4"/>
      <c r="BG1095" s="4"/>
      <c r="BH1095" s="4"/>
      <c r="BI1095" s="4"/>
      <c r="BJ1095" s="4"/>
      <c r="BK1095" s="4"/>
      <c r="BL1095" s="4"/>
      <c r="BM1095" s="4"/>
      <c r="BN1095" s="4"/>
      <c r="BO1095" s="4"/>
      <c r="BP1095" s="4"/>
      <c r="BQ1095" s="4"/>
      <c r="BR1095" s="4"/>
      <c r="BS1095" s="4"/>
      <c r="BT1095" s="4"/>
      <c r="BU1095" s="4"/>
      <c r="BV1095" s="4"/>
      <c r="BW1095" s="4"/>
      <c r="BX1095" s="4"/>
    </row>
    <row r="1096" spans="1:76" ht="24.2" customHeight="1" x14ac:dyDescent="0.25">
      <c r="A1096" s="43">
        <v>34</v>
      </c>
      <c r="B1096" s="44">
        <v>3</v>
      </c>
      <c r="C1096" s="14" t="s">
        <v>1300</v>
      </c>
      <c r="D1096" s="119">
        <f>IF(AND(AS1096=AS1095,AL1096=AL1095),IF(AL1096="TN",IF(AS1095=3,IF(D1095&lt;'Phan phong'!$I$9,D1095+1,1),IF(D1095&lt;'Phan phong'!$I$10,D1095+1,1)),IF(AS1095=3,IF(D1095&lt;'Phan phong'!$P$9,D1095+1,1),IF(D1095&lt;'Phan phong'!$P$10,D1095+1,1))),1)</f>
        <v>27</v>
      </c>
      <c r="E1096" s="138">
        <v>291094</v>
      </c>
      <c r="F1096" s="121" t="s">
        <v>1425</v>
      </c>
      <c r="G1096" s="150" t="s">
        <v>345</v>
      </c>
      <c r="H1096" s="163" t="s">
        <v>258</v>
      </c>
      <c r="I1096" s="142"/>
      <c r="J1096" s="142"/>
      <c r="K1096" s="124"/>
      <c r="L1096" s="124"/>
      <c r="M1096" s="124"/>
      <c r="N1096" s="124"/>
      <c r="O1096" s="124"/>
      <c r="P1096" s="124"/>
      <c r="Q1096" s="142"/>
      <c r="R1096" s="126"/>
      <c r="S1096" s="142"/>
      <c r="T1096" s="142"/>
      <c r="U1096" s="124"/>
      <c r="V1096" s="124"/>
      <c r="W1096" s="124"/>
      <c r="X1096" s="124"/>
      <c r="Y1096" s="124"/>
      <c r="Z1096" s="124"/>
      <c r="AA1096" s="142"/>
      <c r="AB1096" s="126"/>
      <c r="AC1096" s="127">
        <f t="shared" si="147"/>
        <v>0</v>
      </c>
      <c r="AD1096" s="143" t="s">
        <v>1283</v>
      </c>
      <c r="AE1096" s="143" t="s">
        <v>1295</v>
      </c>
      <c r="AF1096" s="129"/>
      <c r="AG1096" s="129"/>
      <c r="AH1096" s="171"/>
      <c r="AI1096" s="131">
        <f t="shared" si="153"/>
        <v>38</v>
      </c>
      <c r="AJ1096" s="132" t="str">
        <f t="shared" si="146"/>
        <v>XH</v>
      </c>
      <c r="AK1096" s="133"/>
      <c r="AL1096" s="134" t="str">
        <f t="shared" si="148"/>
        <v>XH</v>
      </c>
      <c r="AM1096" s="119">
        <v>417</v>
      </c>
      <c r="AN1096" s="135">
        <f t="shared" si="149"/>
        <v>2</v>
      </c>
      <c r="AO1096" s="135" t="str">
        <f t="shared" si="150"/>
        <v>121</v>
      </c>
      <c r="AP1096" s="135" t="str">
        <f t="shared" si="151"/>
        <v>12</v>
      </c>
      <c r="AQ1096" s="135" t="str">
        <f t="shared" si="152"/>
        <v>2</v>
      </c>
      <c r="AR1096" s="136"/>
      <c r="AS1096" s="145">
        <v>2</v>
      </c>
      <c r="AT1096" s="145"/>
      <c r="AU1096" s="145"/>
      <c r="AV1096" s="4"/>
      <c r="AW1096" s="4"/>
      <c r="AX1096" s="4"/>
      <c r="AY1096" s="4"/>
      <c r="AZ1096" s="4"/>
      <c r="BA1096" s="4"/>
      <c r="BB1096" s="4"/>
      <c r="BC1096" s="4"/>
      <c r="BD1096" s="4"/>
      <c r="BE1096" s="4"/>
      <c r="BF1096" s="4"/>
      <c r="BG1096" s="4"/>
      <c r="BH1096" s="4"/>
      <c r="BI1096" s="4"/>
      <c r="BJ1096" s="4"/>
      <c r="BK1096" s="4"/>
      <c r="BL1096" s="4"/>
      <c r="BM1096" s="4"/>
      <c r="BN1096" s="4"/>
      <c r="BO1096" s="4"/>
      <c r="BP1096" s="4"/>
      <c r="BQ1096" s="4"/>
      <c r="BR1096" s="4"/>
      <c r="BS1096" s="4"/>
      <c r="BT1096" s="4"/>
      <c r="BU1096" s="4"/>
      <c r="BV1096" s="4"/>
      <c r="BW1096" s="4"/>
      <c r="BX1096" s="4"/>
    </row>
    <row r="1097" spans="1:76" ht="24.2" customHeight="1" x14ac:dyDescent="0.25">
      <c r="A1097" s="43">
        <v>29</v>
      </c>
      <c r="B1097" s="44">
        <v>31</v>
      </c>
      <c r="C1097" s="14" t="s">
        <v>1300</v>
      </c>
      <c r="D1097" s="119">
        <f>IF(AND(AS1097=AS1096,AL1097=AL1096),IF(AL1097="TN",IF(AS1096=3,IF(D1096&lt;'Phan phong'!$I$9,D1096+1,1),IF(D1096&lt;'Phan phong'!$I$10,D1096+1,1)),IF(AS1096=3,IF(D1096&lt;'Phan phong'!$P$9,D1096+1,1),IF(D1096&lt;'Phan phong'!$P$10,D1096+1,1))),1)</f>
        <v>1</v>
      </c>
      <c r="E1097" s="120">
        <v>291095</v>
      </c>
      <c r="F1097" s="121" t="s">
        <v>422</v>
      </c>
      <c r="G1097" s="150" t="s">
        <v>345</v>
      </c>
      <c r="H1097" s="163" t="s">
        <v>143</v>
      </c>
      <c r="I1097" s="124"/>
      <c r="J1097" s="124"/>
      <c r="K1097" s="124"/>
      <c r="L1097" s="124"/>
      <c r="M1097" s="124"/>
      <c r="N1097" s="124"/>
      <c r="O1097" s="124"/>
      <c r="P1097" s="124"/>
      <c r="Q1097" s="142"/>
      <c r="R1097" s="126"/>
      <c r="S1097" s="124"/>
      <c r="T1097" s="124"/>
      <c r="U1097" s="124"/>
      <c r="V1097" s="124"/>
      <c r="W1097" s="124"/>
      <c r="X1097" s="124"/>
      <c r="Y1097" s="124"/>
      <c r="Z1097" s="124"/>
      <c r="AA1097" s="142"/>
      <c r="AB1097" s="126"/>
      <c r="AC1097" s="127">
        <f t="shared" si="147"/>
        <v>0</v>
      </c>
      <c r="AD1097" s="143" t="s">
        <v>1288</v>
      </c>
      <c r="AE1097" s="143" t="s">
        <v>1295</v>
      </c>
      <c r="AF1097" s="129"/>
      <c r="AG1097" s="129"/>
      <c r="AH1097" s="130"/>
      <c r="AI1097" s="131">
        <f t="shared" si="153"/>
        <v>39</v>
      </c>
      <c r="AJ1097" s="132" t="str">
        <f t="shared" si="146"/>
        <v>XH</v>
      </c>
      <c r="AK1097" s="133"/>
      <c r="AL1097" s="134" t="str">
        <f t="shared" si="148"/>
        <v>XH</v>
      </c>
      <c r="AM1097" s="119">
        <v>631</v>
      </c>
      <c r="AN1097" s="135">
        <f t="shared" si="149"/>
        <v>2</v>
      </c>
      <c r="AO1097" s="135" t="str">
        <f t="shared" si="150"/>
        <v>127</v>
      </c>
      <c r="AP1097" s="135" t="str">
        <f t="shared" si="151"/>
        <v>12</v>
      </c>
      <c r="AQ1097" s="135" t="str">
        <f t="shared" si="152"/>
        <v>2</v>
      </c>
      <c r="AR1097" s="136"/>
      <c r="AS1097" s="145">
        <v>2</v>
      </c>
      <c r="AT1097" s="137"/>
      <c r="AU1097" s="161"/>
    </row>
    <row r="1098" spans="1:76" ht="24.2" customHeight="1" x14ac:dyDescent="0.2">
      <c r="A1098" s="43">
        <v>30</v>
      </c>
      <c r="B1098" s="44">
        <v>32</v>
      </c>
      <c r="C1098" s="14" t="s">
        <v>1300</v>
      </c>
      <c r="D1098" s="119">
        <f>IF(AND(AS1098=AS1097,AL1098=AL1097),IF(AL1098="TN",IF(AS1097=3,IF(D1097&lt;'Phan phong'!$I$9,D1097+1,1),IF(D1097&lt;'Phan phong'!$I$10,D1097+1,1)),IF(AS1097=3,IF(D1097&lt;'Phan phong'!$P$9,D1097+1,1),IF(D1097&lt;'Phan phong'!$P$10,D1097+1,1))),1)</f>
        <v>2</v>
      </c>
      <c r="E1098" s="138">
        <v>291096</v>
      </c>
      <c r="F1098" s="121" t="s">
        <v>1418</v>
      </c>
      <c r="G1098" s="150" t="s">
        <v>345</v>
      </c>
      <c r="H1098" s="163" t="s">
        <v>260</v>
      </c>
      <c r="I1098" s="142"/>
      <c r="J1098" s="142"/>
      <c r="K1098" s="124"/>
      <c r="L1098" s="124"/>
      <c r="M1098" s="124"/>
      <c r="N1098" s="124"/>
      <c r="O1098" s="124"/>
      <c r="P1098" s="124"/>
      <c r="Q1098" s="142"/>
      <c r="R1098" s="126"/>
      <c r="S1098" s="142"/>
      <c r="T1098" s="142"/>
      <c r="U1098" s="124"/>
      <c r="V1098" s="124"/>
      <c r="W1098" s="124"/>
      <c r="X1098" s="124"/>
      <c r="Y1098" s="124"/>
      <c r="Z1098" s="124"/>
      <c r="AA1098" s="142"/>
      <c r="AB1098" s="126"/>
      <c r="AC1098" s="127">
        <f t="shared" si="147"/>
        <v>0</v>
      </c>
      <c r="AD1098" s="143" t="s">
        <v>1291</v>
      </c>
      <c r="AE1098" s="143" t="s">
        <v>1294</v>
      </c>
      <c r="AF1098" s="129"/>
      <c r="AG1098" s="129"/>
      <c r="AH1098" s="171"/>
      <c r="AI1098" s="131">
        <f t="shared" si="153"/>
        <v>39</v>
      </c>
      <c r="AJ1098" s="132" t="str">
        <f t="shared" ref="AJ1098:AJ1120" si="154">LEFT(RIGHT(AE1098,3),2)</f>
        <v>XH</v>
      </c>
      <c r="AK1098" s="133"/>
      <c r="AL1098" s="134" t="str">
        <f t="shared" si="148"/>
        <v>XH</v>
      </c>
      <c r="AM1098" s="119">
        <v>667</v>
      </c>
      <c r="AN1098" s="135">
        <f t="shared" si="149"/>
        <v>2</v>
      </c>
      <c r="AO1098" s="135" t="str">
        <f t="shared" si="150"/>
        <v>128</v>
      </c>
      <c r="AP1098" s="135" t="str">
        <f t="shared" si="151"/>
        <v>12</v>
      </c>
      <c r="AQ1098" s="135" t="str">
        <f t="shared" si="152"/>
        <v>2</v>
      </c>
      <c r="AR1098" s="146"/>
      <c r="AS1098" s="145">
        <v>2</v>
      </c>
      <c r="AT1098" s="145"/>
      <c r="AU1098" s="145"/>
      <c r="AV1098" s="4"/>
      <c r="AW1098" s="4"/>
      <c r="AX1098" s="4"/>
      <c r="AY1098" s="4"/>
      <c r="AZ1098" s="4"/>
      <c r="BA1098" s="4"/>
      <c r="BB1098" s="4"/>
      <c r="BC1098" s="4"/>
      <c r="BD1098" s="4"/>
      <c r="BE1098" s="4"/>
      <c r="BF1098" s="4"/>
      <c r="BG1098" s="4"/>
      <c r="BH1098" s="4"/>
      <c r="BI1098" s="4"/>
      <c r="BJ1098" s="4"/>
      <c r="BK1098" s="4"/>
      <c r="BL1098" s="4"/>
      <c r="BM1098" s="4"/>
      <c r="BN1098" s="4"/>
      <c r="BO1098" s="4"/>
      <c r="BP1098" s="4"/>
      <c r="BQ1098" s="4"/>
      <c r="BR1098" s="4"/>
      <c r="BS1098" s="4"/>
      <c r="BT1098" s="4"/>
      <c r="BU1098" s="4"/>
      <c r="BV1098" s="4"/>
      <c r="BW1098" s="4"/>
      <c r="BX1098" s="4"/>
    </row>
    <row r="1099" spans="1:76" ht="24.2" customHeight="1" x14ac:dyDescent="0.2">
      <c r="A1099" s="43">
        <v>33</v>
      </c>
      <c r="B1099" s="44">
        <v>37</v>
      </c>
      <c r="C1099" s="14" t="s">
        <v>1300</v>
      </c>
      <c r="D1099" s="119">
        <f>IF(AND(AS1099=AS1098,AL1099=AL1098),IF(AL1099="TN",IF(AS1098=3,IF(D1098&lt;'Phan phong'!$I$9,D1098+1,1),IF(D1098&lt;'Phan phong'!$I$10,D1098+1,1)),IF(AS1098=3,IF(D1098&lt;'Phan phong'!$P$9,D1098+1,1),IF(D1098&lt;'Phan phong'!$P$10,D1098+1,1))),1)</f>
        <v>3</v>
      </c>
      <c r="E1099" s="120">
        <v>291097</v>
      </c>
      <c r="F1099" s="121" t="s">
        <v>416</v>
      </c>
      <c r="G1099" s="150" t="s">
        <v>1311</v>
      </c>
      <c r="H1099" s="163" t="s">
        <v>261</v>
      </c>
      <c r="I1099" s="142"/>
      <c r="J1099" s="142"/>
      <c r="K1099" s="124"/>
      <c r="L1099" s="124"/>
      <c r="M1099" s="124"/>
      <c r="N1099" s="124"/>
      <c r="O1099" s="124"/>
      <c r="P1099" s="124"/>
      <c r="Q1099" s="142"/>
      <c r="R1099" s="126"/>
      <c r="S1099" s="142"/>
      <c r="T1099" s="142"/>
      <c r="U1099" s="124"/>
      <c r="V1099" s="124"/>
      <c r="W1099" s="124"/>
      <c r="X1099" s="124"/>
      <c r="Y1099" s="124"/>
      <c r="Z1099" s="124"/>
      <c r="AA1099" s="142"/>
      <c r="AB1099" s="126"/>
      <c r="AC1099" s="127">
        <f t="shared" si="147"/>
        <v>0</v>
      </c>
      <c r="AD1099" s="143" t="s">
        <v>1558</v>
      </c>
      <c r="AE1099" s="143" t="s">
        <v>1294</v>
      </c>
      <c r="AF1099" s="129"/>
      <c r="AG1099" s="129"/>
      <c r="AH1099" s="171"/>
      <c r="AI1099" s="131">
        <f t="shared" si="153"/>
        <v>39</v>
      </c>
      <c r="AJ1099" s="132" t="str">
        <f t="shared" si="154"/>
        <v>XH</v>
      </c>
      <c r="AK1099" s="133"/>
      <c r="AL1099" s="134" t="str">
        <f t="shared" si="148"/>
        <v>XH</v>
      </c>
      <c r="AM1099" s="119">
        <v>704</v>
      </c>
      <c r="AN1099" s="135">
        <f t="shared" si="149"/>
        <v>2</v>
      </c>
      <c r="AO1099" s="135" t="str">
        <f t="shared" si="150"/>
        <v>129</v>
      </c>
      <c r="AP1099" s="135" t="str">
        <f t="shared" si="151"/>
        <v>12</v>
      </c>
      <c r="AQ1099" s="135" t="str">
        <f t="shared" si="152"/>
        <v>2</v>
      </c>
      <c r="AR1099" s="146"/>
      <c r="AS1099" s="145">
        <v>2</v>
      </c>
      <c r="AT1099" s="137"/>
      <c r="AU1099" s="137"/>
      <c r="AV1099" s="6"/>
      <c r="AW1099" s="6"/>
      <c r="AX1099" s="6"/>
      <c r="AY1099" s="6"/>
      <c r="AZ1099" s="6"/>
      <c r="BA1099" s="6"/>
      <c r="BB1099" s="6"/>
      <c r="BC1099" s="6"/>
      <c r="BD1099" s="6"/>
      <c r="BE1099" s="6"/>
      <c r="BF1099" s="6"/>
      <c r="BG1099" s="6"/>
      <c r="BH1099" s="6"/>
      <c r="BI1099" s="6"/>
      <c r="BJ1099" s="6"/>
      <c r="BK1099" s="6"/>
      <c r="BL1099" s="6"/>
      <c r="BM1099" s="6"/>
      <c r="BN1099" s="6"/>
      <c r="BO1099" s="6"/>
      <c r="BP1099" s="6"/>
      <c r="BQ1099" s="6"/>
      <c r="BR1099" s="6"/>
      <c r="BS1099" s="6"/>
      <c r="BT1099" s="6"/>
      <c r="BU1099" s="6"/>
      <c r="BV1099" s="6"/>
      <c r="BW1099" s="6"/>
      <c r="BX1099" s="6"/>
    </row>
    <row r="1100" spans="1:76" ht="24.2" customHeight="1" x14ac:dyDescent="0.2">
      <c r="A1100" s="43">
        <v>35</v>
      </c>
      <c r="B1100" s="44">
        <v>20</v>
      </c>
      <c r="C1100" s="14" t="s">
        <v>1300</v>
      </c>
      <c r="D1100" s="119">
        <f>IF(AND(AS1100=AS1099,AL1100=AL1099),IF(AL1100="TN",IF(AS1099=3,IF(D1099&lt;'Phan phong'!$I$9,D1099+1,1),IF(D1099&lt;'Phan phong'!$I$10,D1099+1,1)),IF(AS1099=3,IF(D1099&lt;'Phan phong'!$P$9,D1099+1,1),IF(D1099&lt;'Phan phong'!$P$10,D1099+1,1))),1)</f>
        <v>4</v>
      </c>
      <c r="E1100" s="138">
        <v>291098</v>
      </c>
      <c r="F1100" s="121" t="s">
        <v>348</v>
      </c>
      <c r="G1100" s="150" t="s">
        <v>417</v>
      </c>
      <c r="H1100" s="163" t="s">
        <v>202</v>
      </c>
      <c r="I1100" s="142"/>
      <c r="J1100" s="142"/>
      <c r="K1100" s="124"/>
      <c r="L1100" s="124"/>
      <c r="M1100" s="124"/>
      <c r="N1100" s="124"/>
      <c r="O1100" s="124"/>
      <c r="P1100" s="124"/>
      <c r="Q1100" s="142"/>
      <c r="R1100" s="126"/>
      <c r="S1100" s="142"/>
      <c r="T1100" s="142"/>
      <c r="U1100" s="124"/>
      <c r="V1100" s="124"/>
      <c r="W1100" s="124"/>
      <c r="X1100" s="124"/>
      <c r="Y1100" s="124"/>
      <c r="Z1100" s="124"/>
      <c r="AA1100" s="142"/>
      <c r="AB1100" s="126"/>
      <c r="AC1100" s="127">
        <f t="shared" si="147"/>
        <v>0</v>
      </c>
      <c r="AD1100" s="143" t="s">
        <v>1290</v>
      </c>
      <c r="AE1100" s="143" t="s">
        <v>1296</v>
      </c>
      <c r="AF1100" s="129"/>
      <c r="AG1100" s="129"/>
      <c r="AH1100" s="171"/>
      <c r="AI1100" s="131">
        <f t="shared" si="153"/>
        <v>39</v>
      </c>
      <c r="AJ1100" s="132" t="str">
        <f t="shared" si="154"/>
        <v>XH</v>
      </c>
      <c r="AK1100" s="133"/>
      <c r="AL1100" s="134" t="str">
        <f t="shared" si="148"/>
        <v>XH</v>
      </c>
      <c r="AM1100" s="119">
        <v>561</v>
      </c>
      <c r="AN1100" s="135">
        <f t="shared" si="149"/>
        <v>2</v>
      </c>
      <c r="AO1100" s="135" t="str">
        <f t="shared" si="150"/>
        <v>125</v>
      </c>
      <c r="AP1100" s="135" t="str">
        <f t="shared" si="151"/>
        <v>12</v>
      </c>
      <c r="AQ1100" s="135" t="str">
        <f t="shared" si="152"/>
        <v>2</v>
      </c>
      <c r="AR1100" s="146"/>
      <c r="AS1100" s="145">
        <v>2</v>
      </c>
      <c r="AT1100" s="145"/>
      <c r="AU1100" s="137"/>
      <c r="AV1100" s="6"/>
      <c r="AW1100" s="6"/>
      <c r="AX1100" s="6"/>
      <c r="AY1100" s="6"/>
      <c r="AZ1100" s="6"/>
      <c r="BA1100" s="6"/>
      <c r="BB1100" s="6"/>
      <c r="BC1100" s="6"/>
      <c r="BD1100" s="6"/>
      <c r="BE1100" s="6"/>
      <c r="BF1100" s="6"/>
      <c r="BG1100" s="6"/>
      <c r="BH1100" s="6"/>
      <c r="BI1100" s="6"/>
      <c r="BJ1100" s="6"/>
      <c r="BK1100" s="6"/>
      <c r="BL1100" s="6"/>
      <c r="BM1100" s="6"/>
      <c r="BN1100" s="6"/>
      <c r="BO1100" s="6"/>
      <c r="BP1100" s="6"/>
      <c r="BQ1100" s="6"/>
      <c r="BR1100" s="6"/>
      <c r="BS1100" s="6"/>
      <c r="BT1100" s="6"/>
      <c r="BU1100" s="6"/>
      <c r="BV1100" s="6"/>
      <c r="BW1100" s="6"/>
      <c r="BX1100" s="6"/>
    </row>
    <row r="1101" spans="1:76" ht="24.2" customHeight="1" x14ac:dyDescent="0.25">
      <c r="A1101" s="43">
        <v>33</v>
      </c>
      <c r="B1101" s="44">
        <v>28</v>
      </c>
      <c r="C1101" s="14" t="s">
        <v>1300</v>
      </c>
      <c r="D1101" s="119">
        <f>IF(AND(AS1101=AS1100,AL1101=AL1100),IF(AL1101="TN",IF(AS1100=3,IF(D1100&lt;'Phan phong'!$I$9,D1100+1,1),IF(D1100&lt;'Phan phong'!$I$10,D1100+1,1)),IF(AS1100=3,IF(D1100&lt;'Phan phong'!$P$9,D1100+1,1),IF(D1100&lt;'Phan phong'!$P$10,D1100+1,1))),1)</f>
        <v>5</v>
      </c>
      <c r="E1101" s="120">
        <v>291099</v>
      </c>
      <c r="F1101" s="121" t="s">
        <v>447</v>
      </c>
      <c r="G1101" s="150" t="s">
        <v>349</v>
      </c>
      <c r="H1101" s="163" t="s">
        <v>263</v>
      </c>
      <c r="I1101" s="142"/>
      <c r="J1101" s="142"/>
      <c r="K1101" s="124"/>
      <c r="L1101" s="124"/>
      <c r="M1101" s="124"/>
      <c r="N1101" s="124"/>
      <c r="O1101" s="124"/>
      <c r="P1101" s="124"/>
      <c r="Q1101" s="142"/>
      <c r="R1101" s="152"/>
      <c r="S1101" s="142"/>
      <c r="T1101" s="142"/>
      <c r="U1101" s="124"/>
      <c r="V1101" s="124"/>
      <c r="W1101" s="124"/>
      <c r="X1101" s="124"/>
      <c r="Y1101" s="124"/>
      <c r="Z1101" s="124"/>
      <c r="AA1101" s="142"/>
      <c r="AB1101" s="152"/>
      <c r="AC1101" s="127">
        <f t="shared" si="147"/>
        <v>0</v>
      </c>
      <c r="AD1101" s="143" t="s">
        <v>1292</v>
      </c>
      <c r="AE1101" s="143" t="s">
        <v>37</v>
      </c>
      <c r="AF1101" s="129"/>
      <c r="AG1101" s="129"/>
      <c r="AH1101" s="130"/>
      <c r="AI1101" s="131">
        <f t="shared" si="153"/>
        <v>39</v>
      </c>
      <c r="AJ1101" s="132" t="str">
        <f t="shared" si="154"/>
        <v>XH</v>
      </c>
      <c r="AK1101" s="133"/>
      <c r="AL1101" s="134" t="str">
        <f t="shared" si="148"/>
        <v>XH</v>
      </c>
      <c r="AM1101" s="119">
        <v>598</v>
      </c>
      <c r="AN1101" s="135">
        <f t="shared" si="149"/>
        <v>2</v>
      </c>
      <c r="AO1101" s="135" t="str">
        <f t="shared" si="150"/>
        <v>126</v>
      </c>
      <c r="AP1101" s="135" t="str">
        <f t="shared" si="151"/>
        <v>12</v>
      </c>
      <c r="AQ1101" s="135" t="str">
        <f t="shared" si="152"/>
        <v>2</v>
      </c>
      <c r="AR1101" s="136"/>
      <c r="AS1101" s="145">
        <v>2</v>
      </c>
      <c r="AT1101" s="161"/>
      <c r="AU1101" s="137"/>
      <c r="AV1101" s="6"/>
      <c r="AW1101" s="6"/>
      <c r="AX1101" s="6"/>
      <c r="AY1101" s="6"/>
      <c r="AZ1101" s="6"/>
      <c r="BA1101" s="6"/>
      <c r="BB1101" s="6"/>
      <c r="BC1101" s="6"/>
      <c r="BD1101" s="6"/>
      <c r="BE1101" s="6"/>
      <c r="BF1101" s="6"/>
      <c r="BG1101" s="6"/>
      <c r="BH1101" s="6"/>
      <c r="BI1101" s="6"/>
      <c r="BJ1101" s="6"/>
      <c r="BK1101" s="6"/>
      <c r="BL1101" s="6"/>
      <c r="BM1101" s="6"/>
      <c r="BN1101" s="6"/>
      <c r="BO1101" s="6"/>
      <c r="BP1101" s="6"/>
      <c r="BQ1101" s="6"/>
      <c r="BR1101" s="6"/>
      <c r="BS1101" s="6"/>
      <c r="BT1101" s="6"/>
      <c r="BU1101" s="6"/>
      <c r="BV1101" s="6"/>
      <c r="BW1101" s="6"/>
      <c r="BX1101" s="6"/>
    </row>
    <row r="1102" spans="1:76" ht="24.2" customHeight="1" x14ac:dyDescent="0.25">
      <c r="A1102" s="43">
        <v>35</v>
      </c>
      <c r="B1102" s="44">
        <v>7</v>
      </c>
      <c r="C1102" s="14" t="s">
        <v>1300</v>
      </c>
      <c r="D1102" s="119">
        <f>IF(AND(AS1102=AS1101,AL1102=AL1101),IF(AL1102="TN",IF(AS1101=3,IF(D1101&lt;'Phan phong'!$I$9,D1101+1,1),IF(D1101&lt;'Phan phong'!$I$10,D1101+1,1)),IF(AS1101=3,IF(D1101&lt;'Phan phong'!$P$9,D1101+1,1),IF(D1101&lt;'Phan phong'!$P$10,D1101+1,1))),1)</f>
        <v>6</v>
      </c>
      <c r="E1102" s="138">
        <v>291100</v>
      </c>
      <c r="F1102" s="121" t="s">
        <v>367</v>
      </c>
      <c r="G1102" s="150" t="s">
        <v>349</v>
      </c>
      <c r="H1102" s="163" t="s">
        <v>147</v>
      </c>
      <c r="I1102" s="124"/>
      <c r="J1102" s="124"/>
      <c r="K1102" s="124"/>
      <c r="L1102" s="124"/>
      <c r="M1102" s="124"/>
      <c r="N1102" s="124"/>
      <c r="O1102" s="124"/>
      <c r="P1102" s="124"/>
      <c r="Q1102" s="142"/>
      <c r="R1102" s="152"/>
      <c r="S1102" s="124"/>
      <c r="T1102" s="124"/>
      <c r="U1102" s="124"/>
      <c r="V1102" s="124"/>
      <c r="W1102" s="124"/>
      <c r="X1102" s="124"/>
      <c r="Y1102" s="124"/>
      <c r="Z1102" s="124"/>
      <c r="AA1102" s="142"/>
      <c r="AB1102" s="152"/>
      <c r="AC1102" s="127">
        <f t="shared" si="147"/>
        <v>0</v>
      </c>
      <c r="AD1102" s="143" t="s">
        <v>1283</v>
      </c>
      <c r="AE1102" s="143" t="s">
        <v>37</v>
      </c>
      <c r="AF1102" s="129"/>
      <c r="AG1102" s="129"/>
      <c r="AH1102" s="130"/>
      <c r="AI1102" s="131">
        <f t="shared" si="153"/>
        <v>39</v>
      </c>
      <c r="AJ1102" s="132" t="str">
        <f t="shared" si="154"/>
        <v>XH</v>
      </c>
      <c r="AK1102" s="133"/>
      <c r="AL1102" s="134" t="str">
        <f t="shared" si="148"/>
        <v>XH</v>
      </c>
      <c r="AM1102" s="119">
        <v>418</v>
      </c>
      <c r="AN1102" s="135">
        <f t="shared" si="149"/>
        <v>2</v>
      </c>
      <c r="AO1102" s="135" t="str">
        <f t="shared" si="150"/>
        <v>121</v>
      </c>
      <c r="AP1102" s="135" t="str">
        <f t="shared" si="151"/>
        <v>12</v>
      </c>
      <c r="AQ1102" s="135" t="str">
        <f t="shared" si="152"/>
        <v>2</v>
      </c>
      <c r="AR1102" s="136"/>
      <c r="AS1102" s="145">
        <v>2</v>
      </c>
      <c r="AT1102" s="161"/>
      <c r="AU1102" s="137"/>
      <c r="AV1102" s="6"/>
      <c r="AW1102" s="6"/>
      <c r="AX1102" s="6"/>
      <c r="AY1102" s="6"/>
      <c r="AZ1102" s="6"/>
      <c r="BA1102" s="6"/>
      <c r="BB1102" s="6"/>
      <c r="BC1102" s="6"/>
      <c r="BD1102" s="6"/>
      <c r="BE1102" s="6"/>
      <c r="BF1102" s="6"/>
      <c r="BG1102" s="6"/>
      <c r="BH1102" s="6"/>
      <c r="BI1102" s="6"/>
      <c r="BJ1102" s="6"/>
      <c r="BK1102" s="6"/>
      <c r="BL1102" s="6"/>
      <c r="BM1102" s="6"/>
      <c r="BN1102" s="6"/>
      <c r="BO1102" s="6"/>
      <c r="BP1102" s="6"/>
      <c r="BQ1102" s="6"/>
      <c r="BR1102" s="6"/>
      <c r="BS1102" s="6"/>
      <c r="BT1102" s="6"/>
      <c r="BU1102" s="6"/>
      <c r="BV1102" s="6"/>
      <c r="BW1102" s="6"/>
      <c r="BX1102" s="6"/>
    </row>
    <row r="1103" spans="1:76" ht="24.2" customHeight="1" x14ac:dyDescent="0.25">
      <c r="A1103" s="43">
        <v>35</v>
      </c>
      <c r="B1103" s="44">
        <v>14</v>
      </c>
      <c r="C1103" s="14" t="s">
        <v>1300</v>
      </c>
      <c r="D1103" s="119">
        <f>IF(AND(AS1103=AS1102,AL1103=AL1102),IF(AL1103="TN",IF(AS1102=3,IF(D1102&lt;'Phan phong'!$I$9,D1102+1,1),IF(D1102&lt;'Phan phong'!$I$10,D1102+1,1)),IF(AS1102=3,IF(D1102&lt;'Phan phong'!$P$9,D1102+1,1),IF(D1102&lt;'Phan phong'!$P$10,D1102+1,1))),1)</f>
        <v>7</v>
      </c>
      <c r="E1103" s="120">
        <v>291101</v>
      </c>
      <c r="F1103" s="121" t="s">
        <v>1382</v>
      </c>
      <c r="G1103" s="150" t="s">
        <v>355</v>
      </c>
      <c r="H1103" s="163" t="s">
        <v>264</v>
      </c>
      <c r="I1103" s="124"/>
      <c r="J1103" s="124"/>
      <c r="K1103" s="124"/>
      <c r="L1103" s="124"/>
      <c r="M1103" s="124"/>
      <c r="N1103" s="124"/>
      <c r="O1103" s="124"/>
      <c r="P1103" s="124"/>
      <c r="Q1103" s="142"/>
      <c r="R1103" s="152"/>
      <c r="S1103" s="124"/>
      <c r="T1103" s="124"/>
      <c r="U1103" s="124"/>
      <c r="V1103" s="124"/>
      <c r="W1103" s="124"/>
      <c r="X1103" s="124"/>
      <c r="Y1103" s="124"/>
      <c r="Z1103" s="124"/>
      <c r="AA1103" s="142"/>
      <c r="AB1103" s="152"/>
      <c r="AC1103" s="127">
        <f t="shared" ref="AC1103:AC1120" si="155">SUM(I1103,K1103,M1103,O1103)</f>
        <v>0</v>
      </c>
      <c r="AD1103" s="143" t="s">
        <v>1286</v>
      </c>
      <c r="AE1103" s="143" t="s">
        <v>1294</v>
      </c>
      <c r="AF1103" s="129"/>
      <c r="AG1103" s="129"/>
      <c r="AH1103" s="130"/>
      <c r="AI1103" s="131">
        <f t="shared" si="153"/>
        <v>39</v>
      </c>
      <c r="AJ1103" s="132" t="str">
        <f t="shared" si="154"/>
        <v>XH</v>
      </c>
      <c r="AK1103" s="133"/>
      <c r="AL1103" s="134" t="str">
        <f t="shared" si="148"/>
        <v>XH</v>
      </c>
      <c r="AM1103" s="119">
        <v>524</v>
      </c>
      <c r="AN1103" s="135">
        <f t="shared" si="149"/>
        <v>2</v>
      </c>
      <c r="AO1103" s="135" t="str">
        <f t="shared" si="150"/>
        <v>124</v>
      </c>
      <c r="AP1103" s="135" t="str">
        <f t="shared" si="151"/>
        <v>12</v>
      </c>
      <c r="AQ1103" s="135" t="str">
        <f t="shared" si="152"/>
        <v>2</v>
      </c>
      <c r="AR1103" s="136"/>
      <c r="AS1103" s="145">
        <v>2</v>
      </c>
      <c r="AT1103" s="161"/>
      <c r="AU1103" s="137"/>
      <c r="AV1103" s="6"/>
      <c r="AW1103" s="6"/>
      <c r="AX1103" s="6"/>
      <c r="AY1103" s="6"/>
      <c r="AZ1103" s="6"/>
      <c r="BA1103" s="6"/>
      <c r="BB1103" s="6"/>
      <c r="BC1103" s="6"/>
      <c r="BD1103" s="6"/>
      <c r="BE1103" s="6"/>
      <c r="BF1103" s="6"/>
      <c r="BG1103" s="6"/>
      <c r="BH1103" s="6"/>
      <c r="BI1103" s="6"/>
      <c r="BJ1103" s="6"/>
      <c r="BK1103" s="6"/>
      <c r="BL1103" s="6"/>
      <c r="BM1103" s="6"/>
      <c r="BN1103" s="6"/>
      <c r="BO1103" s="6"/>
      <c r="BP1103" s="6"/>
      <c r="BQ1103" s="6"/>
      <c r="BR1103" s="6"/>
      <c r="BS1103" s="6"/>
      <c r="BT1103" s="6"/>
      <c r="BU1103" s="6"/>
      <c r="BV1103" s="6"/>
      <c r="BW1103" s="6"/>
      <c r="BX1103" s="6"/>
    </row>
    <row r="1104" spans="1:76" ht="24.2" customHeight="1" x14ac:dyDescent="0.2">
      <c r="A1104" s="43">
        <v>35</v>
      </c>
      <c r="B1104" s="44">
        <v>27</v>
      </c>
      <c r="C1104" s="14" t="s">
        <v>1300</v>
      </c>
      <c r="D1104" s="119">
        <f>IF(AND(AS1104=AS1103,AL1104=AL1103),IF(AL1104="TN",IF(AS1103=3,IF(D1103&lt;'Phan phong'!$I$9,D1103+1,1),IF(D1103&lt;'Phan phong'!$I$10,D1103+1,1)),IF(AS1103=3,IF(D1103&lt;'Phan phong'!$P$9,D1103+1,1),IF(D1103&lt;'Phan phong'!$P$10,D1103+1,1))),1)</f>
        <v>8</v>
      </c>
      <c r="E1104" s="138">
        <v>291102</v>
      </c>
      <c r="F1104" s="121" t="s">
        <v>447</v>
      </c>
      <c r="G1104" s="150" t="s">
        <v>355</v>
      </c>
      <c r="H1104" s="163" t="s">
        <v>149</v>
      </c>
      <c r="I1104" s="142"/>
      <c r="J1104" s="142"/>
      <c r="K1104" s="124"/>
      <c r="L1104" s="124"/>
      <c r="M1104" s="124"/>
      <c r="N1104" s="124"/>
      <c r="O1104" s="124"/>
      <c r="P1104" s="124"/>
      <c r="Q1104" s="142"/>
      <c r="R1104" s="126"/>
      <c r="S1104" s="142"/>
      <c r="T1104" s="142"/>
      <c r="U1104" s="124"/>
      <c r="V1104" s="124"/>
      <c r="W1104" s="124"/>
      <c r="X1104" s="124"/>
      <c r="Y1104" s="124"/>
      <c r="Z1104" s="124"/>
      <c r="AA1104" s="142"/>
      <c r="AB1104" s="126"/>
      <c r="AC1104" s="127">
        <f t="shared" si="155"/>
        <v>0</v>
      </c>
      <c r="AD1104" s="143" t="s">
        <v>1292</v>
      </c>
      <c r="AE1104" s="143" t="s">
        <v>1293</v>
      </c>
      <c r="AF1104" s="129"/>
      <c r="AG1104" s="129"/>
      <c r="AH1104" s="130"/>
      <c r="AI1104" s="131">
        <f t="shared" si="153"/>
        <v>39</v>
      </c>
      <c r="AJ1104" s="132" t="str">
        <f t="shared" si="154"/>
        <v>TN</v>
      </c>
      <c r="AK1104" s="178" t="s">
        <v>272</v>
      </c>
      <c r="AL1104" s="134" t="str">
        <f t="shared" si="148"/>
        <v>XH</v>
      </c>
      <c r="AM1104" s="119">
        <v>600</v>
      </c>
      <c r="AN1104" s="135">
        <f t="shared" si="149"/>
        <v>2</v>
      </c>
      <c r="AO1104" s="135" t="str">
        <f t="shared" si="150"/>
        <v>126</v>
      </c>
      <c r="AP1104" s="135" t="str">
        <f t="shared" si="151"/>
        <v>12</v>
      </c>
      <c r="AQ1104" s="135" t="str">
        <f t="shared" si="152"/>
        <v>2</v>
      </c>
      <c r="AR1104" s="146"/>
      <c r="AS1104" s="145">
        <v>2</v>
      </c>
      <c r="AT1104" s="137"/>
      <c r="AU1104" s="137"/>
      <c r="AV1104" s="6"/>
      <c r="AW1104" s="6"/>
      <c r="AX1104" s="6"/>
      <c r="AY1104" s="6"/>
      <c r="AZ1104" s="6"/>
      <c r="BA1104" s="6"/>
      <c r="BB1104" s="6"/>
      <c r="BC1104" s="6"/>
      <c r="BD1104" s="6"/>
      <c r="BE1104" s="6"/>
      <c r="BF1104" s="6"/>
      <c r="BG1104" s="6"/>
      <c r="BH1104" s="6"/>
      <c r="BI1104" s="6"/>
      <c r="BJ1104" s="6"/>
      <c r="BK1104" s="6"/>
      <c r="BL1104" s="6"/>
      <c r="BM1104" s="6"/>
      <c r="BN1104" s="6"/>
      <c r="BO1104" s="6"/>
      <c r="BP1104" s="6"/>
      <c r="BQ1104" s="6"/>
      <c r="BR1104" s="6"/>
      <c r="BS1104" s="6"/>
      <c r="BT1104" s="6"/>
      <c r="BU1104" s="6"/>
      <c r="BV1104" s="6"/>
      <c r="BW1104" s="6"/>
      <c r="BX1104" s="6"/>
    </row>
    <row r="1105" spans="1:76" ht="24.2" customHeight="1" x14ac:dyDescent="0.2">
      <c r="A1105" s="43">
        <v>33</v>
      </c>
      <c r="B1105" s="44">
        <v>31</v>
      </c>
      <c r="C1105" s="14" t="s">
        <v>1300</v>
      </c>
      <c r="D1105" s="119">
        <f>IF(AND(AS1105=AS1104,AL1105=AL1104),IF(AL1105="TN",IF(AS1104=3,IF(D1104&lt;'Phan phong'!$I$9,D1104+1,1),IF(D1104&lt;'Phan phong'!$I$10,D1104+1,1)),IF(AS1104=3,IF(D1104&lt;'Phan phong'!$P$9,D1104+1,1),IF(D1104&lt;'Phan phong'!$P$10,D1104+1,1))),1)</f>
        <v>9</v>
      </c>
      <c r="E1105" s="120">
        <v>291103</v>
      </c>
      <c r="F1105" s="121" t="s">
        <v>475</v>
      </c>
      <c r="G1105" s="150" t="s">
        <v>420</v>
      </c>
      <c r="H1105" s="163" t="s">
        <v>265</v>
      </c>
      <c r="I1105" s="142"/>
      <c r="J1105" s="142"/>
      <c r="K1105" s="124"/>
      <c r="L1105" s="124"/>
      <c r="M1105" s="124"/>
      <c r="N1105" s="124"/>
      <c r="O1105" s="124"/>
      <c r="P1105" s="124"/>
      <c r="Q1105" s="142"/>
      <c r="R1105" s="126"/>
      <c r="S1105" s="142"/>
      <c r="T1105" s="142"/>
      <c r="U1105" s="124"/>
      <c r="V1105" s="124"/>
      <c r="W1105" s="124"/>
      <c r="X1105" s="124"/>
      <c r="Y1105" s="124"/>
      <c r="Z1105" s="124"/>
      <c r="AA1105" s="142"/>
      <c r="AB1105" s="126"/>
      <c r="AC1105" s="127">
        <f t="shared" si="155"/>
        <v>0</v>
      </c>
      <c r="AD1105" s="143" t="s">
        <v>1291</v>
      </c>
      <c r="AE1105" s="143" t="s">
        <v>1296</v>
      </c>
      <c r="AF1105" s="129"/>
      <c r="AG1105" s="129"/>
      <c r="AH1105" s="129" t="s">
        <v>1505</v>
      </c>
      <c r="AI1105" s="131">
        <f t="shared" si="153"/>
        <v>39</v>
      </c>
      <c r="AJ1105" s="132" t="str">
        <f t="shared" si="154"/>
        <v>XH</v>
      </c>
      <c r="AK1105" s="133"/>
      <c r="AL1105" s="134" t="str">
        <f t="shared" si="148"/>
        <v>XH</v>
      </c>
      <c r="AM1105" s="119">
        <v>670</v>
      </c>
      <c r="AN1105" s="135">
        <f t="shared" si="149"/>
        <v>2</v>
      </c>
      <c r="AO1105" s="135" t="str">
        <f t="shared" si="150"/>
        <v>128</v>
      </c>
      <c r="AP1105" s="135" t="str">
        <f t="shared" si="151"/>
        <v>12</v>
      </c>
      <c r="AQ1105" s="135" t="str">
        <f t="shared" si="152"/>
        <v>2</v>
      </c>
      <c r="AR1105" s="146"/>
      <c r="AS1105" s="145">
        <v>2</v>
      </c>
      <c r="AT1105" s="170"/>
      <c r="AU1105" s="145"/>
      <c r="AV1105" s="4"/>
      <c r="AW1105" s="4"/>
      <c r="AX1105" s="4"/>
      <c r="AY1105" s="4"/>
      <c r="AZ1105" s="4"/>
      <c r="BA1105" s="4"/>
      <c r="BB1105" s="4"/>
      <c r="BC1105" s="4"/>
      <c r="BD1105" s="4"/>
      <c r="BE1105" s="4"/>
      <c r="BF1105" s="4"/>
      <c r="BG1105" s="4"/>
      <c r="BH1105" s="4"/>
      <c r="BI1105" s="4"/>
      <c r="BJ1105" s="4"/>
      <c r="BK1105" s="4"/>
      <c r="BL1105" s="4"/>
      <c r="BM1105" s="4"/>
      <c r="BN1105" s="4"/>
      <c r="BO1105" s="4"/>
      <c r="BP1105" s="4"/>
      <c r="BQ1105" s="4"/>
      <c r="BR1105" s="4"/>
      <c r="BS1105" s="4"/>
      <c r="BT1105" s="4"/>
      <c r="BU1105" s="4"/>
      <c r="BV1105" s="4"/>
      <c r="BW1105" s="4"/>
      <c r="BX1105" s="4"/>
    </row>
    <row r="1106" spans="1:76" ht="24.2" customHeight="1" x14ac:dyDescent="0.25">
      <c r="A1106" s="43">
        <v>36</v>
      </c>
      <c r="B1106" s="44">
        <v>15</v>
      </c>
      <c r="C1106" s="14" t="s">
        <v>1300</v>
      </c>
      <c r="D1106" s="119">
        <f>IF(AND(AS1106=AS1105,AL1106=AL1105),IF(AL1106="TN",IF(AS1105=3,IF(D1105&lt;'Phan phong'!$I$9,D1105+1,1),IF(D1105&lt;'Phan phong'!$I$10,D1105+1,1)),IF(AS1105=3,IF(D1105&lt;'Phan phong'!$P$9,D1105+1,1),IF(D1105&lt;'Phan phong'!$P$10,D1105+1,1))),1)</f>
        <v>10</v>
      </c>
      <c r="E1106" s="138">
        <v>291104</v>
      </c>
      <c r="F1106" s="121" t="s">
        <v>1426</v>
      </c>
      <c r="G1106" s="150" t="s">
        <v>1331</v>
      </c>
      <c r="H1106" s="163" t="s">
        <v>267</v>
      </c>
      <c r="I1106" s="142"/>
      <c r="J1106" s="142"/>
      <c r="K1106" s="124"/>
      <c r="L1106" s="124"/>
      <c r="M1106" s="124"/>
      <c r="N1106" s="124"/>
      <c r="O1106" s="124"/>
      <c r="P1106" s="124"/>
      <c r="Q1106" s="142"/>
      <c r="R1106" s="152"/>
      <c r="S1106" s="142"/>
      <c r="T1106" s="142"/>
      <c r="U1106" s="124"/>
      <c r="V1106" s="124"/>
      <c r="W1106" s="124"/>
      <c r="X1106" s="124"/>
      <c r="Y1106" s="124"/>
      <c r="Z1106" s="124"/>
      <c r="AA1106" s="142"/>
      <c r="AB1106" s="152"/>
      <c r="AC1106" s="127">
        <f t="shared" si="155"/>
        <v>0</v>
      </c>
      <c r="AD1106" s="143" t="s">
        <v>1290</v>
      </c>
      <c r="AE1106" s="143" t="s">
        <v>1295</v>
      </c>
      <c r="AF1106" s="129"/>
      <c r="AG1106" s="129"/>
      <c r="AH1106" s="130"/>
      <c r="AI1106" s="131">
        <f t="shared" si="153"/>
        <v>39</v>
      </c>
      <c r="AJ1106" s="132" t="str">
        <f t="shared" si="154"/>
        <v>XH</v>
      </c>
      <c r="AK1106" s="133"/>
      <c r="AL1106" s="134" t="str">
        <f t="shared" si="148"/>
        <v>XH</v>
      </c>
      <c r="AM1106" s="119">
        <v>562</v>
      </c>
      <c r="AN1106" s="135">
        <f t="shared" si="149"/>
        <v>2</v>
      </c>
      <c r="AO1106" s="135" t="str">
        <f t="shared" si="150"/>
        <v>125</v>
      </c>
      <c r="AP1106" s="135" t="str">
        <f t="shared" si="151"/>
        <v>12</v>
      </c>
      <c r="AQ1106" s="135" t="str">
        <f t="shared" si="152"/>
        <v>2</v>
      </c>
      <c r="AR1106" s="136"/>
      <c r="AS1106" s="145">
        <v>2</v>
      </c>
      <c r="AT1106" s="161"/>
      <c r="AU1106" s="137"/>
      <c r="AV1106" s="6"/>
      <c r="AW1106" s="6"/>
      <c r="AX1106" s="6"/>
      <c r="AY1106" s="6"/>
      <c r="AZ1106" s="6"/>
      <c r="BA1106" s="6"/>
      <c r="BB1106" s="6"/>
      <c r="BC1106" s="6"/>
      <c r="BD1106" s="6"/>
      <c r="BE1106" s="6"/>
      <c r="BF1106" s="6"/>
      <c r="BG1106" s="6"/>
      <c r="BH1106" s="6"/>
      <c r="BI1106" s="6"/>
      <c r="BJ1106" s="6"/>
      <c r="BK1106" s="6"/>
      <c r="BL1106" s="6"/>
      <c r="BM1106" s="6"/>
      <c r="BN1106" s="6"/>
      <c r="BO1106" s="6"/>
      <c r="BP1106" s="6"/>
      <c r="BQ1106" s="6"/>
      <c r="BR1106" s="6"/>
      <c r="BS1106" s="6"/>
      <c r="BT1106" s="6"/>
      <c r="BU1106" s="6"/>
      <c r="BV1106" s="6"/>
      <c r="BW1106" s="6"/>
      <c r="BX1106" s="6"/>
    </row>
    <row r="1107" spans="1:76" ht="24.2" customHeight="1" x14ac:dyDescent="0.25">
      <c r="A1107" s="43">
        <v>34</v>
      </c>
      <c r="B1107" s="44">
        <v>33</v>
      </c>
      <c r="C1107" s="14" t="s">
        <v>1300</v>
      </c>
      <c r="D1107" s="119">
        <f>IF(AND(AS1107=AS1106,AL1107=AL1106),IF(AL1107="TN",IF(AS1106=3,IF(D1106&lt;'Phan phong'!$I$9,D1106+1,1),IF(D1106&lt;'Phan phong'!$I$10,D1106+1,1)),IF(AS1106=3,IF(D1106&lt;'Phan phong'!$P$9,D1106+1,1),IF(D1106&lt;'Phan phong'!$P$10,D1106+1,1))),1)</f>
        <v>11</v>
      </c>
      <c r="E1107" s="120">
        <v>291105</v>
      </c>
      <c r="F1107" s="121" t="s">
        <v>513</v>
      </c>
      <c r="G1107" s="150" t="s">
        <v>1324</v>
      </c>
      <c r="H1107" s="163" t="s">
        <v>266</v>
      </c>
      <c r="I1107" s="142"/>
      <c r="J1107" s="142"/>
      <c r="K1107" s="124"/>
      <c r="L1107" s="124"/>
      <c r="M1107" s="124"/>
      <c r="N1107" s="124"/>
      <c r="O1107" s="124"/>
      <c r="P1107" s="124"/>
      <c r="Q1107" s="142"/>
      <c r="R1107" s="172"/>
      <c r="S1107" s="142"/>
      <c r="T1107" s="142"/>
      <c r="U1107" s="124"/>
      <c r="V1107" s="124"/>
      <c r="W1107" s="124"/>
      <c r="X1107" s="124"/>
      <c r="Y1107" s="124"/>
      <c r="Z1107" s="124"/>
      <c r="AA1107" s="142"/>
      <c r="AB1107" s="172"/>
      <c r="AC1107" s="127">
        <f t="shared" si="155"/>
        <v>0</v>
      </c>
      <c r="AD1107" s="143" t="s">
        <v>1291</v>
      </c>
      <c r="AE1107" s="143" t="s">
        <v>1294</v>
      </c>
      <c r="AF1107" s="129"/>
      <c r="AG1107" s="129"/>
      <c r="AH1107" s="171"/>
      <c r="AI1107" s="131">
        <f t="shared" si="153"/>
        <v>39</v>
      </c>
      <c r="AJ1107" s="132" t="str">
        <f t="shared" si="154"/>
        <v>XH</v>
      </c>
      <c r="AK1107" s="133"/>
      <c r="AL1107" s="134" t="str">
        <f t="shared" si="148"/>
        <v>XH</v>
      </c>
      <c r="AM1107" s="119">
        <v>671</v>
      </c>
      <c r="AN1107" s="135">
        <f t="shared" si="149"/>
        <v>2</v>
      </c>
      <c r="AO1107" s="135" t="str">
        <f t="shared" si="150"/>
        <v>128</v>
      </c>
      <c r="AP1107" s="135" t="str">
        <f t="shared" si="151"/>
        <v>12</v>
      </c>
      <c r="AQ1107" s="135" t="str">
        <f t="shared" si="152"/>
        <v>2</v>
      </c>
      <c r="AR1107" s="136"/>
      <c r="AS1107" s="145">
        <v>2</v>
      </c>
      <c r="AT1107" s="161"/>
      <c r="AU1107" s="145"/>
      <c r="AV1107" s="4"/>
      <c r="AW1107" s="4"/>
      <c r="AX1107" s="4"/>
      <c r="AY1107" s="4"/>
      <c r="AZ1107" s="4"/>
      <c r="BA1107" s="4"/>
      <c r="BB1107" s="4"/>
      <c r="BC1107" s="4"/>
      <c r="BD1107" s="4"/>
      <c r="BE1107" s="4"/>
      <c r="BF1107" s="4"/>
      <c r="BG1107" s="4"/>
      <c r="BH1107" s="4"/>
      <c r="BI1107" s="4"/>
      <c r="BJ1107" s="4"/>
      <c r="BK1107" s="4"/>
      <c r="BL1107" s="4"/>
      <c r="BM1107" s="4"/>
      <c r="BN1107" s="4"/>
      <c r="BO1107" s="4"/>
      <c r="BP1107" s="4"/>
      <c r="BQ1107" s="4"/>
      <c r="BR1107" s="4"/>
      <c r="BS1107" s="4"/>
      <c r="BT1107" s="4"/>
      <c r="BU1107" s="4"/>
      <c r="BV1107" s="4"/>
      <c r="BW1107" s="4"/>
      <c r="BX1107" s="4"/>
    </row>
    <row r="1108" spans="1:76" ht="24.2" customHeight="1" x14ac:dyDescent="0.25">
      <c r="A1108" s="43">
        <v>38</v>
      </c>
      <c r="B1108" s="44">
        <v>38</v>
      </c>
      <c r="C1108" s="14" t="s">
        <v>1300</v>
      </c>
      <c r="D1108" s="119">
        <f>IF(AND(AS1108=AS1107,AL1108=AL1107),IF(AL1108="TN",IF(AS1107=3,IF(D1107&lt;'Phan phong'!$I$9,D1107+1,1),IF(D1107&lt;'Phan phong'!$I$10,D1107+1,1)),IF(AS1107=3,IF(D1107&lt;'Phan phong'!$P$9,D1107+1,1),IF(D1107&lt;'Phan phong'!$P$10,D1107+1,1))),1)</f>
        <v>12</v>
      </c>
      <c r="E1108" s="138">
        <v>291106</v>
      </c>
      <c r="F1108" s="121" t="s">
        <v>346</v>
      </c>
      <c r="G1108" s="150" t="s">
        <v>1324</v>
      </c>
      <c r="H1108" s="163" t="s">
        <v>244</v>
      </c>
      <c r="I1108" s="142"/>
      <c r="J1108" s="142"/>
      <c r="K1108" s="124"/>
      <c r="L1108" s="124"/>
      <c r="M1108" s="124"/>
      <c r="N1108" s="124"/>
      <c r="O1108" s="124"/>
      <c r="P1108" s="124"/>
      <c r="Q1108" s="142"/>
      <c r="R1108" s="172"/>
      <c r="S1108" s="142"/>
      <c r="T1108" s="142"/>
      <c r="U1108" s="124"/>
      <c r="V1108" s="124"/>
      <c r="W1108" s="124"/>
      <c r="X1108" s="124"/>
      <c r="Y1108" s="124"/>
      <c r="Z1108" s="124"/>
      <c r="AA1108" s="142"/>
      <c r="AB1108" s="172"/>
      <c r="AC1108" s="127">
        <f t="shared" si="155"/>
        <v>0</v>
      </c>
      <c r="AD1108" s="143" t="s">
        <v>1558</v>
      </c>
      <c r="AE1108" s="143" t="s">
        <v>1294</v>
      </c>
      <c r="AF1108" s="129"/>
      <c r="AG1108" s="129"/>
      <c r="AH1108" s="171"/>
      <c r="AI1108" s="131">
        <f t="shared" si="153"/>
        <v>39</v>
      </c>
      <c r="AJ1108" s="132" t="str">
        <f t="shared" si="154"/>
        <v>XH</v>
      </c>
      <c r="AK1108" s="154"/>
      <c r="AL1108" s="134" t="str">
        <f t="shared" si="148"/>
        <v>XH</v>
      </c>
      <c r="AM1108" s="119">
        <v>709</v>
      </c>
      <c r="AN1108" s="135">
        <f t="shared" si="149"/>
        <v>2</v>
      </c>
      <c r="AO1108" s="135" t="str">
        <f t="shared" si="150"/>
        <v>129</v>
      </c>
      <c r="AP1108" s="135" t="str">
        <f t="shared" si="151"/>
        <v>12</v>
      </c>
      <c r="AQ1108" s="135" t="str">
        <f t="shared" si="152"/>
        <v>2</v>
      </c>
      <c r="AR1108" s="155"/>
      <c r="AS1108" s="145">
        <v>2</v>
      </c>
      <c r="AT1108" s="156"/>
      <c r="AU1108" s="145"/>
      <c r="AV1108" s="4"/>
      <c r="AW1108" s="4"/>
      <c r="AX1108" s="4"/>
      <c r="AY1108" s="4"/>
      <c r="AZ1108" s="4"/>
      <c r="BA1108" s="4"/>
      <c r="BB1108" s="4"/>
      <c r="BC1108" s="4"/>
      <c r="BD1108" s="4"/>
      <c r="BE1108" s="4"/>
      <c r="BF1108" s="4"/>
      <c r="BG1108" s="4"/>
      <c r="BH1108" s="4"/>
      <c r="BI1108" s="4"/>
      <c r="BJ1108" s="4"/>
      <c r="BK1108" s="4"/>
      <c r="BL1108" s="4"/>
      <c r="BM1108" s="4"/>
      <c r="BN1108" s="4"/>
      <c r="BO1108" s="4"/>
      <c r="BP1108" s="4"/>
      <c r="BQ1108" s="4"/>
      <c r="BR1108" s="4"/>
      <c r="BS1108" s="4"/>
      <c r="BT1108" s="4"/>
      <c r="BU1108" s="4"/>
      <c r="BV1108" s="4"/>
      <c r="BW1108" s="4"/>
      <c r="BX1108" s="4"/>
    </row>
    <row r="1109" spans="1:76" ht="24.2" customHeight="1" x14ac:dyDescent="0.2">
      <c r="A1109" s="43">
        <v>36</v>
      </c>
      <c r="B1109" s="44">
        <v>24</v>
      </c>
      <c r="C1109" s="14" t="s">
        <v>1300</v>
      </c>
      <c r="D1109" s="119">
        <f>IF(AND(AS1109=AS1108,AL1109=AL1108),IF(AL1109="TN",IF(AS1108=3,IF(D1108&lt;'Phan phong'!$I$9,D1108+1,1),IF(D1108&lt;'Phan phong'!$I$10,D1108+1,1)),IF(AS1108=3,IF(D1108&lt;'Phan phong'!$P$9,D1108+1,1),IF(D1108&lt;'Phan phong'!$P$10,D1108+1,1))),1)</f>
        <v>13</v>
      </c>
      <c r="E1109" s="120">
        <v>291107</v>
      </c>
      <c r="F1109" s="121" t="s">
        <v>1453</v>
      </c>
      <c r="G1109" s="150" t="s">
        <v>1324</v>
      </c>
      <c r="H1109" s="163" t="s">
        <v>64</v>
      </c>
      <c r="I1109" s="142"/>
      <c r="J1109" s="142"/>
      <c r="K1109" s="124"/>
      <c r="L1109" s="124"/>
      <c r="M1109" s="124"/>
      <c r="N1109" s="124"/>
      <c r="O1109" s="124"/>
      <c r="P1109" s="124"/>
      <c r="Q1109" s="142"/>
      <c r="R1109" s="126"/>
      <c r="S1109" s="142"/>
      <c r="T1109" s="142"/>
      <c r="U1109" s="124"/>
      <c r="V1109" s="124"/>
      <c r="W1109" s="124"/>
      <c r="X1109" s="124"/>
      <c r="Y1109" s="124"/>
      <c r="Z1109" s="124"/>
      <c r="AA1109" s="142"/>
      <c r="AB1109" s="126"/>
      <c r="AC1109" s="127">
        <f t="shared" si="155"/>
        <v>0</v>
      </c>
      <c r="AD1109" s="143" t="s">
        <v>1292</v>
      </c>
      <c r="AE1109" s="143" t="s">
        <v>1296</v>
      </c>
      <c r="AF1109" s="129"/>
      <c r="AG1109" s="129"/>
      <c r="AH1109" s="171"/>
      <c r="AI1109" s="131">
        <f t="shared" si="153"/>
        <v>39</v>
      </c>
      <c r="AJ1109" s="132" t="str">
        <f t="shared" si="154"/>
        <v>XH</v>
      </c>
      <c r="AK1109" s="133"/>
      <c r="AL1109" s="134" t="str">
        <f t="shared" si="148"/>
        <v>XH</v>
      </c>
      <c r="AM1109" s="119">
        <v>601</v>
      </c>
      <c r="AN1109" s="135">
        <f t="shared" si="149"/>
        <v>2</v>
      </c>
      <c r="AO1109" s="135" t="str">
        <f t="shared" si="150"/>
        <v>126</v>
      </c>
      <c r="AP1109" s="135" t="str">
        <f t="shared" si="151"/>
        <v>12</v>
      </c>
      <c r="AQ1109" s="135" t="str">
        <f t="shared" si="152"/>
        <v>2</v>
      </c>
      <c r="AR1109" s="146"/>
      <c r="AS1109" s="145">
        <v>2</v>
      </c>
      <c r="AT1109" s="137"/>
      <c r="AU1109" s="137"/>
      <c r="AV1109" s="6"/>
      <c r="AW1109" s="6"/>
      <c r="AX1109" s="6"/>
      <c r="AY1109" s="6"/>
      <c r="AZ1109" s="6"/>
      <c r="BA1109" s="6"/>
      <c r="BB1109" s="6"/>
      <c r="BC1109" s="6"/>
      <c r="BD1109" s="6"/>
      <c r="BE1109" s="6"/>
      <c r="BF1109" s="6"/>
      <c r="BG1109" s="6"/>
      <c r="BH1109" s="6"/>
      <c r="BI1109" s="6"/>
      <c r="BJ1109" s="6"/>
      <c r="BK1109" s="6"/>
      <c r="BL1109" s="6"/>
      <c r="BM1109" s="6"/>
      <c r="BN1109" s="6"/>
      <c r="BO1109" s="6"/>
      <c r="BP1109" s="6"/>
      <c r="BQ1109" s="6"/>
      <c r="BR1109" s="6"/>
      <c r="BS1109" s="6"/>
      <c r="BT1109" s="6"/>
      <c r="BU1109" s="6"/>
      <c r="BV1109" s="6"/>
      <c r="BW1109" s="6"/>
      <c r="BX1109" s="6"/>
    </row>
    <row r="1110" spans="1:76" ht="24.2" customHeight="1" x14ac:dyDescent="0.25">
      <c r="A1110" s="43">
        <v>37</v>
      </c>
      <c r="B1110" s="44">
        <v>8</v>
      </c>
      <c r="C1110" s="14" t="s">
        <v>1300</v>
      </c>
      <c r="D1110" s="119">
        <f>IF(AND(AS1110=AS1109,AL1110=AL1109),IF(AL1110="TN",IF(AS1109=3,IF(D1109&lt;'Phan phong'!$I$9,D1109+1,1),IF(D1109&lt;'Phan phong'!$I$10,D1109+1,1)),IF(AS1109=3,IF(D1109&lt;'Phan phong'!$P$9,D1109+1,1),IF(D1109&lt;'Phan phong'!$P$10,D1109+1,1))),1)</f>
        <v>14</v>
      </c>
      <c r="E1110" s="138">
        <v>291108</v>
      </c>
      <c r="F1110" s="121" t="s">
        <v>1456</v>
      </c>
      <c r="G1110" s="150" t="s">
        <v>656</v>
      </c>
      <c r="H1110" s="163" t="s">
        <v>95</v>
      </c>
      <c r="I1110" s="142"/>
      <c r="J1110" s="142"/>
      <c r="K1110" s="124"/>
      <c r="L1110" s="124"/>
      <c r="M1110" s="124"/>
      <c r="N1110" s="124"/>
      <c r="O1110" s="124"/>
      <c r="P1110" s="124"/>
      <c r="Q1110" s="142"/>
      <c r="R1110" s="126"/>
      <c r="S1110" s="142"/>
      <c r="T1110" s="142"/>
      <c r="U1110" s="124"/>
      <c r="V1110" s="124"/>
      <c r="W1110" s="124"/>
      <c r="X1110" s="124"/>
      <c r="Y1110" s="124"/>
      <c r="Z1110" s="124"/>
      <c r="AA1110" s="142"/>
      <c r="AB1110" s="126"/>
      <c r="AC1110" s="127">
        <f t="shared" si="155"/>
        <v>0</v>
      </c>
      <c r="AD1110" s="143" t="s">
        <v>1283</v>
      </c>
      <c r="AE1110" s="143" t="s">
        <v>37</v>
      </c>
      <c r="AF1110" s="129"/>
      <c r="AG1110" s="129"/>
      <c r="AH1110" s="130"/>
      <c r="AI1110" s="131">
        <f t="shared" si="153"/>
        <v>39</v>
      </c>
      <c r="AJ1110" s="132" t="str">
        <f t="shared" si="154"/>
        <v>XH</v>
      </c>
      <c r="AK1110" s="133"/>
      <c r="AL1110" s="134" t="str">
        <f t="shared" si="148"/>
        <v>XH</v>
      </c>
      <c r="AM1110" s="119">
        <v>420</v>
      </c>
      <c r="AN1110" s="135">
        <f t="shared" si="149"/>
        <v>2</v>
      </c>
      <c r="AO1110" s="135" t="str">
        <f t="shared" si="150"/>
        <v>121</v>
      </c>
      <c r="AP1110" s="135" t="str">
        <f t="shared" si="151"/>
        <v>12</v>
      </c>
      <c r="AQ1110" s="135" t="str">
        <f t="shared" si="152"/>
        <v>2</v>
      </c>
      <c r="AR1110" s="136"/>
      <c r="AS1110" s="145">
        <v>2</v>
      </c>
      <c r="AT1110" s="161"/>
      <c r="AU1110" s="161"/>
    </row>
    <row r="1111" spans="1:76" ht="24.2" customHeight="1" x14ac:dyDescent="0.2">
      <c r="A1111" s="43">
        <v>33</v>
      </c>
      <c r="B1111" s="44">
        <v>6</v>
      </c>
      <c r="C1111" s="14" t="s">
        <v>1300</v>
      </c>
      <c r="D1111" s="119">
        <f>IF(AND(AS1111=AS1110,AL1111=AL1110),IF(AL1111="TN",IF(AS1110=3,IF(D1110&lt;'Phan phong'!$I$9,D1110+1,1),IF(D1110&lt;'Phan phong'!$I$10,D1110+1,1)),IF(AS1110=3,IF(D1110&lt;'Phan phong'!$P$9,D1110+1,1),IF(D1110&lt;'Phan phong'!$P$10,D1110+1,1))),1)</f>
        <v>15</v>
      </c>
      <c r="E1111" s="120">
        <v>291109</v>
      </c>
      <c r="F1111" s="121" t="s">
        <v>1411</v>
      </c>
      <c r="G1111" s="150" t="s">
        <v>19</v>
      </c>
      <c r="H1111" s="163" t="s">
        <v>157</v>
      </c>
      <c r="I1111" s="142"/>
      <c r="J1111" s="142"/>
      <c r="K1111" s="124"/>
      <c r="L1111" s="124"/>
      <c r="M1111" s="124"/>
      <c r="N1111" s="124"/>
      <c r="O1111" s="124"/>
      <c r="P1111" s="124"/>
      <c r="Q1111" s="142"/>
      <c r="R1111" s="126"/>
      <c r="S1111" s="142"/>
      <c r="T1111" s="142"/>
      <c r="U1111" s="124"/>
      <c r="V1111" s="124"/>
      <c r="W1111" s="124"/>
      <c r="X1111" s="124"/>
      <c r="Y1111" s="124"/>
      <c r="Z1111" s="124"/>
      <c r="AA1111" s="142"/>
      <c r="AB1111" s="126"/>
      <c r="AC1111" s="127">
        <f t="shared" si="155"/>
        <v>0</v>
      </c>
      <c r="AD1111" s="143" t="s">
        <v>1285</v>
      </c>
      <c r="AE1111" s="143" t="s">
        <v>1294</v>
      </c>
      <c r="AF1111" s="129"/>
      <c r="AG1111" s="129"/>
      <c r="AH1111" s="171"/>
      <c r="AI1111" s="131">
        <f t="shared" si="153"/>
        <v>39</v>
      </c>
      <c r="AJ1111" s="132" t="str">
        <f t="shared" si="154"/>
        <v>XH</v>
      </c>
      <c r="AK1111" s="133"/>
      <c r="AL1111" s="134" t="str">
        <f t="shared" si="148"/>
        <v>XH</v>
      </c>
      <c r="AM1111" s="119">
        <v>453</v>
      </c>
      <c r="AN1111" s="135">
        <f t="shared" si="149"/>
        <v>2</v>
      </c>
      <c r="AO1111" s="135" t="str">
        <f t="shared" si="150"/>
        <v>122</v>
      </c>
      <c r="AP1111" s="135" t="str">
        <f t="shared" si="151"/>
        <v>12</v>
      </c>
      <c r="AQ1111" s="135" t="str">
        <f t="shared" si="152"/>
        <v>2</v>
      </c>
      <c r="AR1111" s="146"/>
      <c r="AS1111" s="145">
        <v>2</v>
      </c>
      <c r="AT1111" s="137"/>
      <c r="AU1111" s="170"/>
      <c r="AV1111" s="5"/>
      <c r="AW1111" s="5"/>
      <c r="AX1111" s="5"/>
      <c r="AY1111" s="5"/>
      <c r="AZ1111" s="5"/>
      <c r="BA1111" s="5"/>
      <c r="BB1111" s="5"/>
      <c r="BC1111" s="5"/>
      <c r="BD1111" s="5"/>
      <c r="BE1111" s="5"/>
      <c r="BF1111" s="5"/>
      <c r="BG1111" s="5"/>
      <c r="BH1111" s="5"/>
      <c r="BI1111" s="5"/>
      <c r="BJ1111" s="5"/>
      <c r="BK1111" s="5"/>
      <c r="BL1111" s="5"/>
      <c r="BM1111" s="5"/>
      <c r="BN1111" s="5"/>
      <c r="BO1111" s="5"/>
      <c r="BP1111" s="5"/>
      <c r="BQ1111" s="5"/>
      <c r="BR1111" s="5"/>
      <c r="BS1111" s="5"/>
      <c r="BT1111" s="5"/>
      <c r="BU1111" s="5"/>
      <c r="BV1111" s="5"/>
      <c r="BW1111" s="5"/>
      <c r="BX1111" s="5"/>
    </row>
    <row r="1112" spans="1:76" ht="24.2" customHeight="1" x14ac:dyDescent="0.2">
      <c r="A1112" s="43">
        <v>36</v>
      </c>
      <c r="B1112" s="44">
        <v>19</v>
      </c>
      <c r="C1112" s="14" t="s">
        <v>1300</v>
      </c>
      <c r="D1112" s="119">
        <f>IF(AND(AS1112=AS1111,AL1112=AL1111),IF(AL1112="TN",IF(AS1111=3,IF(D1111&lt;'Phan phong'!$I$9,D1111+1,1),IF(D1111&lt;'Phan phong'!$I$10,D1111+1,1)),IF(AS1111=3,IF(D1111&lt;'Phan phong'!$P$9,D1111+1,1),IF(D1111&lt;'Phan phong'!$P$10,D1111+1,1))),1)</f>
        <v>16</v>
      </c>
      <c r="E1112" s="138">
        <v>291110</v>
      </c>
      <c r="F1112" s="121" t="s">
        <v>1399</v>
      </c>
      <c r="G1112" s="150" t="s">
        <v>19</v>
      </c>
      <c r="H1112" s="163" t="s">
        <v>156</v>
      </c>
      <c r="I1112" s="142"/>
      <c r="J1112" s="142"/>
      <c r="K1112" s="124"/>
      <c r="L1112" s="124"/>
      <c r="M1112" s="124"/>
      <c r="N1112" s="124"/>
      <c r="O1112" s="124"/>
      <c r="P1112" s="124"/>
      <c r="Q1112" s="142"/>
      <c r="R1112" s="126"/>
      <c r="S1112" s="142"/>
      <c r="T1112" s="142"/>
      <c r="U1112" s="124"/>
      <c r="V1112" s="124"/>
      <c r="W1112" s="124"/>
      <c r="X1112" s="124"/>
      <c r="Y1112" s="124"/>
      <c r="Z1112" s="124"/>
      <c r="AA1112" s="142"/>
      <c r="AB1112" s="126"/>
      <c r="AC1112" s="127">
        <f t="shared" si="155"/>
        <v>0</v>
      </c>
      <c r="AD1112" s="143" t="s">
        <v>1286</v>
      </c>
      <c r="AE1112" s="143" t="s">
        <v>1297</v>
      </c>
      <c r="AF1112" s="129"/>
      <c r="AG1112" s="129"/>
      <c r="AH1112" s="171"/>
      <c r="AI1112" s="131">
        <f t="shared" si="153"/>
        <v>39</v>
      </c>
      <c r="AJ1112" s="132" t="str">
        <f t="shared" si="154"/>
        <v>XH</v>
      </c>
      <c r="AK1112" s="133"/>
      <c r="AL1112" s="134" t="str">
        <f t="shared" si="148"/>
        <v>XH</v>
      </c>
      <c r="AM1112" s="119">
        <v>525</v>
      </c>
      <c r="AN1112" s="135">
        <f t="shared" si="149"/>
        <v>2</v>
      </c>
      <c r="AO1112" s="135" t="str">
        <f t="shared" si="150"/>
        <v>124</v>
      </c>
      <c r="AP1112" s="135" t="str">
        <f t="shared" si="151"/>
        <v>12</v>
      </c>
      <c r="AQ1112" s="135" t="str">
        <f t="shared" si="152"/>
        <v>2</v>
      </c>
      <c r="AR1112" s="160"/>
      <c r="AS1112" s="145">
        <v>2</v>
      </c>
      <c r="AT1112" s="137"/>
      <c r="AU1112" s="137"/>
      <c r="AV1112" s="6"/>
      <c r="AW1112" s="6"/>
      <c r="AX1112" s="6"/>
      <c r="AY1112" s="6"/>
      <c r="AZ1112" s="6"/>
      <c r="BA1112" s="6"/>
      <c r="BB1112" s="6"/>
      <c r="BC1112" s="6"/>
      <c r="BD1112" s="6"/>
      <c r="BE1112" s="6"/>
      <c r="BF1112" s="6"/>
      <c r="BG1112" s="6"/>
      <c r="BH1112" s="6"/>
      <c r="BI1112" s="6"/>
      <c r="BJ1112" s="6"/>
      <c r="BK1112" s="6"/>
      <c r="BL1112" s="6"/>
      <c r="BM1112" s="6"/>
      <c r="BN1112" s="6"/>
      <c r="BO1112" s="6"/>
      <c r="BP1112" s="6"/>
      <c r="BQ1112" s="6"/>
      <c r="BR1112" s="6"/>
      <c r="BS1112" s="6"/>
      <c r="BT1112" s="6"/>
      <c r="BU1112" s="6"/>
      <c r="BV1112" s="6"/>
      <c r="BW1112" s="6"/>
      <c r="BX1112" s="6"/>
    </row>
    <row r="1113" spans="1:76" ht="24.2" customHeight="1" x14ac:dyDescent="0.25">
      <c r="A1113" s="43">
        <v>37</v>
      </c>
      <c r="B1113" s="44">
        <v>24</v>
      </c>
      <c r="C1113" s="14" t="s">
        <v>1300</v>
      </c>
      <c r="D1113" s="119">
        <f>IF(AND(AS1113=AS1112,AL1113=AL1112),IF(AL1113="TN",IF(AS1112=3,IF(D1112&lt;'Phan phong'!$I$9,D1112+1,1),IF(D1112&lt;'Phan phong'!$I$10,D1112+1,1)),IF(AS1112=3,IF(D1112&lt;'Phan phong'!$P$9,D1112+1,1),IF(D1112&lt;'Phan phong'!$P$10,D1112+1,1))),1)</f>
        <v>17</v>
      </c>
      <c r="E1113" s="120">
        <v>291111</v>
      </c>
      <c r="F1113" s="121" t="s">
        <v>1438</v>
      </c>
      <c r="G1113" s="150" t="s">
        <v>620</v>
      </c>
      <c r="H1113" s="163" t="s">
        <v>80</v>
      </c>
      <c r="I1113" s="142"/>
      <c r="J1113" s="142"/>
      <c r="K1113" s="124"/>
      <c r="L1113" s="124"/>
      <c r="M1113" s="124"/>
      <c r="N1113" s="124"/>
      <c r="O1113" s="124"/>
      <c r="P1113" s="124"/>
      <c r="Q1113" s="142"/>
      <c r="R1113" s="152"/>
      <c r="S1113" s="142"/>
      <c r="T1113" s="142"/>
      <c r="U1113" s="124"/>
      <c r="V1113" s="124"/>
      <c r="W1113" s="124"/>
      <c r="X1113" s="124"/>
      <c r="Y1113" s="124"/>
      <c r="Z1113" s="124"/>
      <c r="AA1113" s="142"/>
      <c r="AB1113" s="152"/>
      <c r="AC1113" s="127">
        <f t="shared" si="155"/>
        <v>0</v>
      </c>
      <c r="AD1113" s="143" t="s">
        <v>1290</v>
      </c>
      <c r="AE1113" s="143" t="s">
        <v>1297</v>
      </c>
      <c r="AF1113" s="129"/>
      <c r="AG1113" s="129"/>
      <c r="AH1113" s="130"/>
      <c r="AI1113" s="131">
        <f t="shared" si="153"/>
        <v>39</v>
      </c>
      <c r="AJ1113" s="132" t="str">
        <f t="shared" si="154"/>
        <v>XH</v>
      </c>
      <c r="AK1113" s="133"/>
      <c r="AL1113" s="134" t="str">
        <f t="shared" si="148"/>
        <v>XH</v>
      </c>
      <c r="AM1113" s="119">
        <v>563</v>
      </c>
      <c r="AN1113" s="135">
        <f t="shared" si="149"/>
        <v>2</v>
      </c>
      <c r="AO1113" s="135" t="str">
        <f t="shared" si="150"/>
        <v>125</v>
      </c>
      <c r="AP1113" s="135" t="str">
        <f t="shared" si="151"/>
        <v>12</v>
      </c>
      <c r="AQ1113" s="135" t="str">
        <f t="shared" si="152"/>
        <v>2</v>
      </c>
      <c r="AR1113" s="136"/>
      <c r="AS1113" s="145">
        <v>2</v>
      </c>
      <c r="AT1113" s="161"/>
      <c r="AU1113" s="137"/>
      <c r="AV1113" s="6"/>
      <c r="AW1113" s="6"/>
      <c r="AX1113" s="6"/>
      <c r="AY1113" s="6"/>
      <c r="AZ1113" s="6"/>
      <c r="BA1113" s="6"/>
      <c r="BB1113" s="6"/>
      <c r="BC1113" s="6"/>
      <c r="BD1113" s="6"/>
      <c r="BE1113" s="6"/>
      <c r="BF1113" s="6"/>
      <c r="BG1113" s="6"/>
      <c r="BH1113" s="6"/>
      <c r="BI1113" s="6"/>
      <c r="BJ1113" s="6"/>
      <c r="BK1113" s="6"/>
      <c r="BL1113" s="6"/>
      <c r="BM1113" s="6"/>
      <c r="BN1113" s="6"/>
      <c r="BO1113" s="6"/>
      <c r="BP1113" s="6"/>
      <c r="BQ1113" s="6"/>
      <c r="BR1113" s="6"/>
      <c r="BS1113" s="6"/>
      <c r="BT1113" s="6"/>
      <c r="BU1113" s="6"/>
      <c r="BV1113" s="6"/>
      <c r="BW1113" s="6"/>
      <c r="BX1113" s="6"/>
    </row>
    <row r="1114" spans="1:76" ht="24.2" customHeight="1" x14ac:dyDescent="0.2">
      <c r="A1114" s="43">
        <v>37</v>
      </c>
      <c r="B1114" s="44">
        <v>28</v>
      </c>
      <c r="C1114" s="14" t="s">
        <v>1300</v>
      </c>
      <c r="D1114" s="119">
        <f>IF(AND(AS1114=AS1113,AL1114=AL1113),IF(AL1114="TN",IF(AS1113=3,IF(D1113&lt;'Phan phong'!$I$9,D1113+1,1),IF(D1113&lt;'Phan phong'!$I$10,D1113+1,1)),IF(AS1113=3,IF(D1113&lt;'Phan phong'!$P$9,D1113+1,1),IF(D1113&lt;'Phan phong'!$P$10,D1113+1,1))),1)</f>
        <v>18</v>
      </c>
      <c r="E1114" s="138">
        <v>291112</v>
      </c>
      <c r="F1114" s="121" t="s">
        <v>613</v>
      </c>
      <c r="G1114" s="150" t="s">
        <v>620</v>
      </c>
      <c r="H1114" s="163" t="s">
        <v>158</v>
      </c>
      <c r="I1114" s="142"/>
      <c r="J1114" s="142"/>
      <c r="K1114" s="124"/>
      <c r="L1114" s="124"/>
      <c r="M1114" s="124"/>
      <c r="N1114" s="124"/>
      <c r="O1114" s="124"/>
      <c r="P1114" s="124"/>
      <c r="Q1114" s="142"/>
      <c r="R1114" s="126"/>
      <c r="S1114" s="142"/>
      <c r="T1114" s="142"/>
      <c r="U1114" s="124"/>
      <c r="V1114" s="124"/>
      <c r="W1114" s="124"/>
      <c r="X1114" s="124"/>
      <c r="Y1114" s="124"/>
      <c r="Z1114" s="124"/>
      <c r="AA1114" s="142"/>
      <c r="AB1114" s="126"/>
      <c r="AC1114" s="127">
        <f t="shared" si="155"/>
        <v>0</v>
      </c>
      <c r="AD1114" s="143" t="s">
        <v>1292</v>
      </c>
      <c r="AE1114" s="143" t="s">
        <v>1293</v>
      </c>
      <c r="AF1114" s="129"/>
      <c r="AG1114" s="129"/>
      <c r="AH1114" s="171"/>
      <c r="AI1114" s="131">
        <f t="shared" si="153"/>
        <v>39</v>
      </c>
      <c r="AJ1114" s="132" t="str">
        <f t="shared" si="154"/>
        <v>TN</v>
      </c>
      <c r="AK1114" s="178" t="s">
        <v>272</v>
      </c>
      <c r="AL1114" s="134" t="str">
        <f t="shared" si="148"/>
        <v>XH</v>
      </c>
      <c r="AM1114" s="119">
        <v>602</v>
      </c>
      <c r="AN1114" s="135">
        <f t="shared" si="149"/>
        <v>2</v>
      </c>
      <c r="AO1114" s="135" t="str">
        <f t="shared" si="150"/>
        <v>126</v>
      </c>
      <c r="AP1114" s="135" t="str">
        <f t="shared" si="151"/>
        <v>12</v>
      </c>
      <c r="AQ1114" s="135" t="str">
        <f t="shared" si="152"/>
        <v>2</v>
      </c>
      <c r="AR1114" s="146"/>
      <c r="AS1114" s="145">
        <v>2</v>
      </c>
      <c r="AT1114" s="170"/>
      <c r="AU1114" s="304"/>
      <c r="AV1114" s="6"/>
      <c r="AW1114" s="6"/>
      <c r="AX1114" s="6"/>
      <c r="AY1114" s="6"/>
      <c r="AZ1114" s="6"/>
      <c r="BA1114" s="6"/>
      <c r="BB1114" s="6"/>
      <c r="BC1114" s="6"/>
      <c r="BD1114" s="6"/>
      <c r="BE1114" s="6"/>
      <c r="BF1114" s="6"/>
      <c r="BG1114" s="6"/>
      <c r="BH1114" s="6"/>
      <c r="BI1114" s="6"/>
      <c r="BJ1114" s="6"/>
      <c r="BK1114" s="6"/>
      <c r="BL1114" s="6"/>
      <c r="BM1114" s="6"/>
      <c r="BN1114" s="6"/>
      <c r="BO1114" s="6"/>
      <c r="BP1114" s="6"/>
      <c r="BQ1114" s="6"/>
      <c r="BR1114" s="6"/>
      <c r="BS1114" s="6"/>
      <c r="BT1114" s="6"/>
      <c r="BU1114" s="6"/>
      <c r="BV1114" s="6"/>
      <c r="BW1114" s="6"/>
      <c r="BX1114" s="6"/>
    </row>
    <row r="1115" spans="1:76" ht="24.2" customHeight="1" x14ac:dyDescent="0.25">
      <c r="A1115" s="43">
        <v>35</v>
      </c>
      <c r="B1115" s="44">
        <v>11</v>
      </c>
      <c r="C1115" s="14" t="s">
        <v>1300</v>
      </c>
      <c r="D1115" s="119">
        <f>IF(AND(AS1115=AS1114,AL1115=AL1114),IF(AL1115="TN",IF(AS1114=3,IF(D1114&lt;'Phan phong'!$I$9,D1114+1,1),IF(D1114&lt;'Phan phong'!$I$10,D1114+1,1)),IF(AS1114=3,IF(D1114&lt;'Phan phong'!$P$9,D1114+1,1),IF(D1114&lt;'Phan phong'!$P$10,D1114+1,1))),1)</f>
        <v>19</v>
      </c>
      <c r="E1115" s="120">
        <v>291113</v>
      </c>
      <c r="F1115" s="121" t="s">
        <v>1445</v>
      </c>
      <c r="G1115" s="150" t="s">
        <v>620</v>
      </c>
      <c r="H1115" s="163" t="s">
        <v>233</v>
      </c>
      <c r="I1115" s="142"/>
      <c r="J1115" s="142"/>
      <c r="K1115" s="124"/>
      <c r="L1115" s="124"/>
      <c r="M1115" s="124"/>
      <c r="N1115" s="124"/>
      <c r="O1115" s="124"/>
      <c r="P1115" s="124"/>
      <c r="Q1115" s="142"/>
      <c r="R1115" s="152"/>
      <c r="S1115" s="142"/>
      <c r="T1115" s="142"/>
      <c r="U1115" s="124"/>
      <c r="V1115" s="124"/>
      <c r="W1115" s="124"/>
      <c r="X1115" s="124"/>
      <c r="Y1115" s="124"/>
      <c r="Z1115" s="124"/>
      <c r="AA1115" s="142"/>
      <c r="AB1115" s="152"/>
      <c r="AC1115" s="127">
        <f t="shared" si="155"/>
        <v>0</v>
      </c>
      <c r="AD1115" s="143" t="s">
        <v>1285</v>
      </c>
      <c r="AE1115" s="143" t="s">
        <v>1297</v>
      </c>
      <c r="AF1115" s="129"/>
      <c r="AG1115" s="129"/>
      <c r="AH1115" s="171"/>
      <c r="AI1115" s="131">
        <f t="shared" si="153"/>
        <v>39</v>
      </c>
      <c r="AJ1115" s="132" t="str">
        <f t="shared" si="154"/>
        <v>XH</v>
      </c>
      <c r="AK1115" s="154"/>
      <c r="AL1115" s="134" t="str">
        <f t="shared" si="148"/>
        <v>XH</v>
      </c>
      <c r="AM1115" s="119">
        <v>455</v>
      </c>
      <c r="AN1115" s="135">
        <f t="shared" si="149"/>
        <v>2</v>
      </c>
      <c r="AO1115" s="135" t="str">
        <f t="shared" si="150"/>
        <v>122</v>
      </c>
      <c r="AP1115" s="135" t="str">
        <f t="shared" si="151"/>
        <v>12</v>
      </c>
      <c r="AQ1115" s="135" t="str">
        <f t="shared" si="152"/>
        <v>2</v>
      </c>
      <c r="AR1115" s="155"/>
      <c r="AS1115" s="145">
        <v>2</v>
      </c>
      <c r="AT1115" s="156"/>
      <c r="AU1115" s="145"/>
      <c r="AV1115" s="4"/>
      <c r="AW1115" s="4"/>
      <c r="AX1115" s="4"/>
      <c r="AY1115" s="4"/>
      <c r="AZ1115" s="4"/>
      <c r="BA1115" s="4"/>
      <c r="BB1115" s="4"/>
      <c r="BC1115" s="4"/>
      <c r="BD1115" s="4"/>
      <c r="BE1115" s="4"/>
      <c r="BF1115" s="4"/>
      <c r="BG1115" s="4"/>
      <c r="BH1115" s="4"/>
      <c r="BI1115" s="4"/>
      <c r="BJ1115" s="4"/>
      <c r="BK1115" s="4"/>
      <c r="BL1115" s="4"/>
      <c r="BM1115" s="4"/>
      <c r="BN1115" s="4"/>
      <c r="BO1115" s="4"/>
      <c r="BP1115" s="4"/>
      <c r="BQ1115" s="4"/>
      <c r="BR1115" s="4"/>
      <c r="BS1115" s="4"/>
      <c r="BT1115" s="4"/>
      <c r="BU1115" s="4"/>
      <c r="BV1115" s="4"/>
      <c r="BW1115" s="4"/>
      <c r="BX1115" s="4"/>
    </row>
    <row r="1116" spans="1:76" ht="24.2" customHeight="1" x14ac:dyDescent="0.2">
      <c r="A1116" s="43">
        <v>34</v>
      </c>
      <c r="B1116" s="44">
        <v>32</v>
      </c>
      <c r="C1116" s="14" t="s">
        <v>1300</v>
      </c>
      <c r="D1116" s="119">
        <f>IF(AND(AS1116=AS1115,AL1116=AL1115),IF(AL1116="TN",IF(AS1115=3,IF(D1115&lt;'Phan phong'!$I$9,D1115+1,1),IF(D1115&lt;'Phan phong'!$I$10,D1115+1,1)),IF(AS1115=3,IF(D1115&lt;'Phan phong'!$P$9,D1115+1,1),IF(D1115&lt;'Phan phong'!$P$10,D1115+1,1))),1)</f>
        <v>20</v>
      </c>
      <c r="E1116" s="138">
        <v>291114</v>
      </c>
      <c r="F1116" s="121" t="s">
        <v>1431</v>
      </c>
      <c r="G1116" s="150" t="s">
        <v>1308</v>
      </c>
      <c r="H1116" s="163" t="s">
        <v>269</v>
      </c>
      <c r="I1116" s="142"/>
      <c r="J1116" s="142"/>
      <c r="K1116" s="124"/>
      <c r="L1116" s="124"/>
      <c r="M1116" s="124"/>
      <c r="N1116" s="124"/>
      <c r="O1116" s="124"/>
      <c r="P1116" s="124"/>
      <c r="Q1116" s="142"/>
      <c r="R1116" s="126"/>
      <c r="S1116" s="142"/>
      <c r="T1116" s="142"/>
      <c r="U1116" s="124"/>
      <c r="V1116" s="124"/>
      <c r="W1116" s="124"/>
      <c r="X1116" s="124"/>
      <c r="Y1116" s="124"/>
      <c r="Z1116" s="124"/>
      <c r="AA1116" s="142"/>
      <c r="AB1116" s="126"/>
      <c r="AC1116" s="127">
        <f t="shared" si="155"/>
        <v>0</v>
      </c>
      <c r="AD1116" s="143" t="s">
        <v>1288</v>
      </c>
      <c r="AE1116" s="143" t="s">
        <v>1297</v>
      </c>
      <c r="AF1116" s="129"/>
      <c r="AG1116" s="129"/>
      <c r="AH1116" s="171"/>
      <c r="AI1116" s="131">
        <f t="shared" si="153"/>
        <v>39</v>
      </c>
      <c r="AJ1116" s="132" t="str">
        <f t="shared" si="154"/>
        <v>XH</v>
      </c>
      <c r="AK1116" s="133"/>
      <c r="AL1116" s="134" t="str">
        <f t="shared" si="148"/>
        <v>XH</v>
      </c>
      <c r="AM1116" s="119">
        <v>636</v>
      </c>
      <c r="AN1116" s="135">
        <f t="shared" si="149"/>
        <v>2</v>
      </c>
      <c r="AO1116" s="135" t="str">
        <f t="shared" si="150"/>
        <v>127</v>
      </c>
      <c r="AP1116" s="135" t="str">
        <f t="shared" si="151"/>
        <v>12</v>
      </c>
      <c r="AQ1116" s="135" t="str">
        <f t="shared" si="152"/>
        <v>2</v>
      </c>
      <c r="AR1116" s="146"/>
      <c r="AS1116" s="145">
        <v>2</v>
      </c>
      <c r="AT1116" s="137"/>
      <c r="AU1116" s="145"/>
      <c r="AV1116" s="4"/>
      <c r="AW1116" s="4"/>
      <c r="AX1116" s="4"/>
      <c r="AY1116" s="4"/>
      <c r="AZ1116" s="4"/>
      <c r="BA1116" s="4"/>
      <c r="BB1116" s="4"/>
      <c r="BC1116" s="4"/>
      <c r="BD1116" s="4"/>
      <c r="BE1116" s="4"/>
      <c r="BF1116" s="4"/>
      <c r="BG1116" s="4"/>
      <c r="BH1116" s="4"/>
      <c r="BI1116" s="4"/>
      <c r="BJ1116" s="4"/>
      <c r="BK1116" s="4"/>
      <c r="BL1116" s="4"/>
      <c r="BM1116" s="4"/>
      <c r="BN1116" s="4"/>
      <c r="BO1116" s="4"/>
      <c r="BP1116" s="4"/>
      <c r="BQ1116" s="4"/>
      <c r="BR1116" s="4"/>
      <c r="BS1116" s="4"/>
      <c r="BT1116" s="4"/>
      <c r="BU1116" s="4"/>
      <c r="BV1116" s="4"/>
      <c r="BW1116" s="4"/>
      <c r="BX1116" s="4"/>
    </row>
    <row r="1117" spans="1:76" ht="24.2" customHeight="1" x14ac:dyDescent="0.2">
      <c r="A1117" s="43">
        <v>33</v>
      </c>
      <c r="B1117" s="44">
        <v>27</v>
      </c>
      <c r="C1117" s="14" t="s">
        <v>1300</v>
      </c>
      <c r="D1117" s="119">
        <f>IF(AND(AS1117=AS1116,AL1117=AL1116),IF(AL1117="TN",IF(AS1116=3,IF(D1116&lt;'Phan phong'!$I$9,D1116+1,1),IF(D1116&lt;'Phan phong'!$I$10,D1116+1,1)),IF(AS1116=3,IF(D1116&lt;'Phan phong'!$P$9,D1116+1,1),IF(D1116&lt;'Phan phong'!$P$10,D1116+1,1))),1)</f>
        <v>21</v>
      </c>
      <c r="E1117" s="120">
        <v>291115</v>
      </c>
      <c r="F1117" s="121" t="s">
        <v>447</v>
      </c>
      <c r="G1117" s="150" t="s">
        <v>1308</v>
      </c>
      <c r="H1117" s="163" t="s">
        <v>268</v>
      </c>
      <c r="I1117" s="142"/>
      <c r="J1117" s="142"/>
      <c r="K1117" s="124"/>
      <c r="L1117" s="124"/>
      <c r="M1117" s="124"/>
      <c r="N1117" s="124"/>
      <c r="O1117" s="124"/>
      <c r="P1117" s="124"/>
      <c r="Q1117" s="142"/>
      <c r="R1117" s="126"/>
      <c r="S1117" s="142"/>
      <c r="T1117" s="142"/>
      <c r="U1117" s="124"/>
      <c r="V1117" s="124"/>
      <c r="W1117" s="124"/>
      <c r="X1117" s="124"/>
      <c r="Y1117" s="124"/>
      <c r="Z1117" s="124"/>
      <c r="AA1117" s="142"/>
      <c r="AB1117" s="126"/>
      <c r="AC1117" s="127">
        <f t="shared" si="155"/>
        <v>0</v>
      </c>
      <c r="AD1117" s="143" t="s">
        <v>1288</v>
      </c>
      <c r="AE1117" s="143" t="s">
        <v>1296</v>
      </c>
      <c r="AF1117" s="129"/>
      <c r="AG1117" s="129"/>
      <c r="AH1117" s="171"/>
      <c r="AI1117" s="131">
        <f t="shared" si="153"/>
        <v>39</v>
      </c>
      <c r="AJ1117" s="132" t="str">
        <f t="shared" si="154"/>
        <v>XH</v>
      </c>
      <c r="AK1117" s="133"/>
      <c r="AL1117" s="134" t="str">
        <f t="shared" si="148"/>
        <v>XH</v>
      </c>
      <c r="AM1117" s="119">
        <v>635</v>
      </c>
      <c r="AN1117" s="135">
        <f t="shared" si="149"/>
        <v>2</v>
      </c>
      <c r="AO1117" s="135" t="str">
        <f t="shared" si="150"/>
        <v>127</v>
      </c>
      <c r="AP1117" s="135" t="str">
        <f t="shared" si="151"/>
        <v>12</v>
      </c>
      <c r="AQ1117" s="135" t="str">
        <f t="shared" si="152"/>
        <v>2</v>
      </c>
      <c r="AR1117" s="146"/>
      <c r="AS1117" s="145">
        <v>2</v>
      </c>
      <c r="AT1117" s="145"/>
      <c r="AU1117" s="145"/>
      <c r="AV1117" s="4"/>
      <c r="AW1117" s="4"/>
      <c r="AX1117" s="4"/>
      <c r="AY1117" s="4"/>
      <c r="AZ1117" s="4"/>
      <c r="BA1117" s="4"/>
      <c r="BB1117" s="4"/>
      <c r="BC1117" s="4"/>
      <c r="BD1117" s="4"/>
      <c r="BE1117" s="4"/>
      <c r="BF1117" s="4"/>
      <c r="BG1117" s="4"/>
      <c r="BH1117" s="4"/>
      <c r="BI1117" s="4"/>
      <c r="BJ1117" s="4"/>
      <c r="BK1117" s="4"/>
      <c r="BL1117" s="4"/>
      <c r="BM1117" s="4"/>
      <c r="BN1117" s="4"/>
      <c r="BO1117" s="4"/>
      <c r="BP1117" s="4"/>
      <c r="BQ1117" s="4"/>
      <c r="BR1117" s="4"/>
      <c r="BS1117" s="4"/>
      <c r="BT1117" s="4"/>
      <c r="BU1117" s="4"/>
      <c r="BV1117" s="4"/>
      <c r="BW1117" s="4"/>
      <c r="BX1117" s="4"/>
    </row>
    <row r="1118" spans="1:76" ht="24.2" customHeight="1" x14ac:dyDescent="0.25">
      <c r="A1118" s="43">
        <v>37</v>
      </c>
      <c r="B1118" s="44">
        <v>7</v>
      </c>
      <c r="C1118" s="52" t="s">
        <v>1300</v>
      </c>
      <c r="D1118" s="119">
        <f>IF(AND(AS1118=AS1117,AL1118=AL1117),IF(AL1118="TN",IF(AS1117=3,IF(D1117&lt;'Phan phong'!$I$9,D1117+1,1),IF(D1117&lt;'Phan phong'!$I$10,D1117+1,1)),IF(AS1117=3,IF(D1117&lt;'Phan phong'!$P$9,D1117+1,1),IF(D1117&lt;'Phan phong'!$P$10,D1117+1,1))),1)</f>
        <v>22</v>
      </c>
      <c r="E1118" s="138">
        <v>291116</v>
      </c>
      <c r="F1118" s="121" t="s">
        <v>1420</v>
      </c>
      <c r="G1118" s="150" t="s">
        <v>1302</v>
      </c>
      <c r="H1118" s="163" t="s">
        <v>256</v>
      </c>
      <c r="I1118" s="124"/>
      <c r="J1118" s="124"/>
      <c r="K1118" s="124"/>
      <c r="L1118" s="124"/>
      <c r="M1118" s="124"/>
      <c r="N1118" s="124"/>
      <c r="O1118" s="124"/>
      <c r="P1118" s="124"/>
      <c r="Q1118" s="142"/>
      <c r="R1118" s="152"/>
      <c r="S1118" s="124"/>
      <c r="T1118" s="124"/>
      <c r="U1118" s="124"/>
      <c r="V1118" s="124"/>
      <c r="W1118" s="124"/>
      <c r="X1118" s="124"/>
      <c r="Y1118" s="124"/>
      <c r="Z1118" s="124"/>
      <c r="AA1118" s="142"/>
      <c r="AB1118" s="152"/>
      <c r="AC1118" s="127">
        <f t="shared" si="155"/>
        <v>0</v>
      </c>
      <c r="AD1118" s="143" t="s">
        <v>1285</v>
      </c>
      <c r="AE1118" s="143" t="s">
        <v>1294</v>
      </c>
      <c r="AF1118" s="129"/>
      <c r="AG1118" s="129"/>
      <c r="AH1118" s="130"/>
      <c r="AI1118" s="131">
        <f t="shared" si="153"/>
        <v>39</v>
      </c>
      <c r="AJ1118" s="132" t="str">
        <f t="shared" si="154"/>
        <v>XH</v>
      </c>
      <c r="AK1118" s="133"/>
      <c r="AL1118" s="134" t="str">
        <f t="shared" si="148"/>
        <v>XH</v>
      </c>
      <c r="AM1118" s="119">
        <v>457</v>
      </c>
      <c r="AN1118" s="135">
        <f t="shared" si="149"/>
        <v>2</v>
      </c>
      <c r="AO1118" s="135" t="str">
        <f t="shared" si="150"/>
        <v>122</v>
      </c>
      <c r="AP1118" s="135" t="str">
        <f t="shared" si="151"/>
        <v>12</v>
      </c>
      <c r="AQ1118" s="135" t="str">
        <f t="shared" si="152"/>
        <v>2</v>
      </c>
      <c r="AR1118" s="136"/>
      <c r="AS1118" s="145">
        <v>2</v>
      </c>
      <c r="AT1118" s="161"/>
      <c r="AU1118" s="137"/>
      <c r="AV1118" s="6"/>
      <c r="AW1118" s="6"/>
      <c r="AX1118" s="6"/>
      <c r="AY1118" s="6"/>
      <c r="AZ1118" s="6"/>
      <c r="BA1118" s="6"/>
      <c r="BB1118" s="6"/>
      <c r="BC1118" s="6"/>
      <c r="BD1118" s="6"/>
      <c r="BE1118" s="6"/>
      <c r="BF1118" s="6"/>
      <c r="BG1118" s="6"/>
      <c r="BH1118" s="6"/>
      <c r="BI1118" s="6"/>
      <c r="BJ1118" s="6"/>
      <c r="BK1118" s="6"/>
      <c r="BL1118" s="6"/>
      <c r="BM1118" s="6"/>
      <c r="BN1118" s="6"/>
      <c r="BO1118" s="6"/>
      <c r="BP1118" s="6"/>
      <c r="BQ1118" s="6"/>
      <c r="BR1118" s="6"/>
      <c r="BS1118" s="6"/>
      <c r="BT1118" s="6"/>
      <c r="BU1118" s="6"/>
      <c r="BV1118" s="6"/>
      <c r="BW1118" s="6"/>
      <c r="BX1118" s="6"/>
    </row>
    <row r="1119" spans="1:76" ht="24.2" customHeight="1" x14ac:dyDescent="0.25">
      <c r="A1119" s="43">
        <v>35</v>
      </c>
      <c r="B1119" s="44">
        <v>28</v>
      </c>
      <c r="C1119" s="52" t="s">
        <v>1300</v>
      </c>
      <c r="D1119" s="119">
        <f>IF(AND(AS1119=AS1118,AL1119=AL1118),IF(AL1119="TN",IF(AS1118=3,IF(D1118&lt;'Phan phong'!$I$9,D1118+1,1),IF(D1118&lt;'Phan phong'!$I$10,D1118+1,1)),IF(AS1118=3,IF(D1118&lt;'Phan phong'!$P$9,D1118+1,1),IF(D1118&lt;'Phan phong'!$P$10,D1118+1,1))),1)</f>
        <v>23</v>
      </c>
      <c r="E1119" s="120">
        <v>291117</v>
      </c>
      <c r="F1119" s="121" t="s">
        <v>640</v>
      </c>
      <c r="G1119" s="150" t="s">
        <v>169</v>
      </c>
      <c r="H1119" s="163" t="s">
        <v>271</v>
      </c>
      <c r="I1119" s="142"/>
      <c r="J1119" s="142"/>
      <c r="K1119" s="124"/>
      <c r="L1119" s="124"/>
      <c r="M1119" s="124"/>
      <c r="N1119" s="124"/>
      <c r="O1119" s="124"/>
      <c r="P1119" s="124"/>
      <c r="Q1119" s="142"/>
      <c r="R1119" s="152"/>
      <c r="S1119" s="142"/>
      <c r="T1119" s="142"/>
      <c r="U1119" s="124"/>
      <c r="V1119" s="124"/>
      <c r="W1119" s="124"/>
      <c r="X1119" s="124"/>
      <c r="Y1119" s="124"/>
      <c r="Z1119" s="124"/>
      <c r="AA1119" s="142"/>
      <c r="AB1119" s="152"/>
      <c r="AC1119" s="127">
        <f t="shared" si="155"/>
        <v>0</v>
      </c>
      <c r="AD1119" s="143" t="s">
        <v>1288</v>
      </c>
      <c r="AE1119" s="143" t="s">
        <v>1294</v>
      </c>
      <c r="AF1119" s="129"/>
      <c r="AG1119" s="129"/>
      <c r="AH1119" s="171"/>
      <c r="AI1119" s="131">
        <f t="shared" si="153"/>
        <v>39</v>
      </c>
      <c r="AJ1119" s="132" t="str">
        <f t="shared" si="154"/>
        <v>XH</v>
      </c>
      <c r="AK1119" s="154"/>
      <c r="AL1119" s="134" t="str">
        <f t="shared" si="148"/>
        <v>XH</v>
      </c>
      <c r="AM1119" s="119">
        <v>637</v>
      </c>
      <c r="AN1119" s="135">
        <f t="shared" si="149"/>
        <v>2</v>
      </c>
      <c r="AO1119" s="135" t="str">
        <f t="shared" si="150"/>
        <v>127</v>
      </c>
      <c r="AP1119" s="135" t="str">
        <f t="shared" si="151"/>
        <v>12</v>
      </c>
      <c r="AQ1119" s="135" t="str">
        <f t="shared" si="152"/>
        <v>2</v>
      </c>
      <c r="AR1119" s="155"/>
      <c r="AS1119" s="145">
        <v>2</v>
      </c>
      <c r="AT1119" s="156"/>
      <c r="AU1119" s="145"/>
      <c r="AV1119" s="4"/>
      <c r="AW1119" s="4"/>
      <c r="AX1119" s="4"/>
      <c r="AY1119" s="4"/>
      <c r="AZ1119" s="4"/>
      <c r="BA1119" s="4"/>
      <c r="BB1119" s="4"/>
      <c r="BC1119" s="4"/>
      <c r="BD1119" s="4"/>
      <c r="BE1119" s="4"/>
      <c r="BF1119" s="4"/>
      <c r="BG1119" s="4"/>
      <c r="BH1119" s="4"/>
      <c r="BI1119" s="4"/>
      <c r="BJ1119" s="4"/>
      <c r="BK1119" s="4"/>
      <c r="BL1119" s="4"/>
      <c r="BM1119" s="4"/>
      <c r="BN1119" s="4"/>
      <c r="BO1119" s="4"/>
      <c r="BP1119" s="4"/>
      <c r="BQ1119" s="4"/>
      <c r="BR1119" s="4"/>
      <c r="BS1119" s="4"/>
      <c r="BT1119" s="4"/>
      <c r="BU1119" s="4"/>
      <c r="BV1119" s="4"/>
      <c r="BW1119" s="4"/>
      <c r="BX1119" s="4"/>
    </row>
    <row r="1120" spans="1:76" ht="18.2" customHeight="1" x14ac:dyDescent="0.25">
      <c r="A1120" s="43">
        <v>39</v>
      </c>
      <c r="B1120" s="44">
        <v>20</v>
      </c>
      <c r="C1120" s="52" t="s">
        <v>1300</v>
      </c>
      <c r="D1120" s="119">
        <f>IF(AND(AS1120=AS1119,AL1120=AL1119),IF(AL1120="TN",IF(AS1119=3,IF(D1119&lt;'Phan phong'!$I$9,D1119+1,1),IF(D1119&lt;'Phan phong'!$I$10,D1119+1,1)),IF(AS1119=3,IF(D1119&lt;'Phan phong'!$P$9,D1119+1,1),IF(D1119&lt;'Phan phong'!$P$10,D1119+1,1))),1)</f>
        <v>24</v>
      </c>
      <c r="E1120" s="138">
        <v>291118</v>
      </c>
      <c r="F1120" s="121" t="s">
        <v>1417</v>
      </c>
      <c r="G1120" s="150" t="s">
        <v>341</v>
      </c>
      <c r="H1120" s="163" t="s">
        <v>60</v>
      </c>
      <c r="I1120" s="124"/>
      <c r="J1120" s="124"/>
      <c r="K1120" s="124"/>
      <c r="L1120" s="124"/>
      <c r="M1120" s="124"/>
      <c r="N1120" s="124"/>
      <c r="O1120" s="124"/>
      <c r="P1120" s="124"/>
      <c r="Q1120" s="142"/>
      <c r="R1120" s="126"/>
      <c r="S1120" s="124"/>
      <c r="T1120" s="124"/>
      <c r="U1120" s="124"/>
      <c r="V1120" s="124"/>
      <c r="W1120" s="124"/>
      <c r="X1120" s="124"/>
      <c r="Y1120" s="124"/>
      <c r="Z1120" s="124"/>
      <c r="AA1120" s="142"/>
      <c r="AB1120" s="126"/>
      <c r="AC1120" s="127">
        <f t="shared" si="155"/>
        <v>0</v>
      </c>
      <c r="AD1120" s="143" t="s">
        <v>1290</v>
      </c>
      <c r="AE1120" s="143" t="s">
        <v>1294</v>
      </c>
      <c r="AF1120" s="129"/>
      <c r="AG1120" s="129"/>
      <c r="AH1120" s="130"/>
      <c r="AI1120" s="131">
        <f t="shared" si="153"/>
        <v>39</v>
      </c>
      <c r="AJ1120" s="132" t="str">
        <f t="shared" si="154"/>
        <v>XH</v>
      </c>
      <c r="AK1120" s="133"/>
      <c r="AL1120" s="134" t="str">
        <f t="shared" si="148"/>
        <v>XH</v>
      </c>
      <c r="AM1120" s="119">
        <v>565</v>
      </c>
      <c r="AN1120" s="135">
        <f t="shared" si="149"/>
        <v>2</v>
      </c>
      <c r="AO1120" s="135" t="str">
        <f t="shared" si="150"/>
        <v>125</v>
      </c>
      <c r="AP1120" s="135" t="str">
        <f t="shared" si="151"/>
        <v>12</v>
      </c>
      <c r="AQ1120" s="135" t="str">
        <f t="shared" si="152"/>
        <v>2</v>
      </c>
      <c r="AR1120" s="136"/>
      <c r="AS1120" s="145">
        <v>2</v>
      </c>
      <c r="AT1120" s="137"/>
      <c r="AU1120" s="161"/>
    </row>
    <row r="1121" spans="4:46" x14ac:dyDescent="0.2">
      <c r="D1121" s="229"/>
      <c r="E1121" s="229"/>
      <c r="F1121" s="230"/>
      <c r="G1121" s="231"/>
      <c r="H1121" s="232"/>
      <c r="I1121" s="229"/>
      <c r="J1121" s="229"/>
      <c r="K1121" s="229"/>
      <c r="L1121" s="229"/>
      <c r="M1121" s="229"/>
      <c r="N1121" s="229"/>
      <c r="O1121" s="229"/>
      <c r="P1121" s="229"/>
      <c r="Q1121" s="232"/>
      <c r="R1121" s="232"/>
      <c r="S1121" s="229"/>
      <c r="T1121" s="229"/>
      <c r="U1121" s="229"/>
      <c r="V1121" s="229"/>
      <c r="W1121" s="229"/>
      <c r="X1121" s="229"/>
      <c r="Y1121" s="229"/>
      <c r="Z1121" s="229"/>
      <c r="AA1121" s="232"/>
      <c r="AB1121" s="232"/>
      <c r="AC1121" s="229"/>
      <c r="AD1121" s="232"/>
      <c r="AE1121" s="233"/>
      <c r="AF1121" s="233"/>
      <c r="AG1121" s="234"/>
      <c r="AH1121" s="234"/>
      <c r="AI1121" s="233"/>
      <c r="AJ1121" s="233"/>
      <c r="AK1121" s="161"/>
      <c r="AL1121" s="161"/>
      <c r="AM1121" s="229"/>
      <c r="AN1121" s="161"/>
      <c r="AO1121" s="161"/>
      <c r="AP1121" s="161"/>
      <c r="AQ1121" s="161"/>
      <c r="AR1121" s="161"/>
      <c r="AS1121" s="161"/>
      <c r="AT1121" s="161"/>
    </row>
  </sheetData>
  <sheetProtection algorithmName="SHA-512" hashValue="k+2ncBqx5eP1GyEljYiIkBuKEskb+xjV+JgKnxoKMSLuC5IzI9RWUyHaSt1AZNeSvECcBeMURXgm6/HCHHReMA==" saltValue="iuXmV0cY4l73YlX9DTF4hQ==" spinCount="100000" sheet="1" objects="1" scenarios="1"/>
  <sortState ref="A508:BX1120">
    <sortCondition descending="1" ref="AS508:AS1120"/>
    <sortCondition ref="G508:G1120"/>
    <sortCondition ref="F508:F1120"/>
  </sortState>
  <mergeCells count="35">
    <mergeCell ref="AS1:AS2"/>
    <mergeCell ref="Q1:R1"/>
    <mergeCell ref="AD1:AD2"/>
    <mergeCell ref="S1:T1"/>
    <mergeCell ref="U1:V1"/>
    <mergeCell ref="W1:X1"/>
    <mergeCell ref="Y1:Z1"/>
    <mergeCell ref="AA1:AB1"/>
    <mergeCell ref="AR1:AR2"/>
    <mergeCell ref="AP1:AP2"/>
    <mergeCell ref="AQ1:AQ2"/>
    <mergeCell ref="AC1:AC2"/>
    <mergeCell ref="AN1:AN2"/>
    <mergeCell ref="AO1:AO2"/>
    <mergeCell ref="AI1:AI2"/>
    <mergeCell ref="AG1:AG2"/>
    <mergeCell ref="AK1:AK2"/>
    <mergeCell ref="AL1:AL2"/>
    <mergeCell ref="AM1:AM2"/>
    <mergeCell ref="AJ1:AJ2"/>
    <mergeCell ref="AE1:AE2"/>
    <mergeCell ref="AF1:AF2"/>
    <mergeCell ref="AH1:AH2"/>
    <mergeCell ref="A1:A2"/>
    <mergeCell ref="B1:B2"/>
    <mergeCell ref="C1:C2"/>
    <mergeCell ref="M1:N1"/>
    <mergeCell ref="O1:P1"/>
    <mergeCell ref="I1:J1"/>
    <mergeCell ref="K1:L1"/>
    <mergeCell ref="D1:D2"/>
    <mergeCell ref="E1:E2"/>
    <mergeCell ref="F1:F2"/>
    <mergeCell ref="G1:G2"/>
    <mergeCell ref="H1:H2"/>
  </mergeCells>
  <phoneticPr fontId="8" type="noConversion"/>
  <pageMargins left="0.23622047244094491" right="0" top="0.74803149606299213" bottom="0.23622047244094491" header="0.31496062992125984" footer="0"/>
  <pageSetup fitToWidth="0" orientation="portrait" useFirstPageNumber="1" r:id="rId1"/>
  <headerFooter scaleWithDoc="0" alignWithMargins="0">
    <oddHeader xml:space="preserve">&amp;L&amp;"Times New Roman,Thường"TRƯỜNG THPT TIẾN THỊNH
      NĂM HỌC 2019-2020&amp;C&amp;"Times New Roman,Thường"&amp;12                                   DANH SÁCH THÍ SINH DỰ THI KS LẦN 1&amp;R&amp;"Times New Roman,Thường"Phòng &amp;P
</oddHeader>
    <oddFooter xml:space="preserve">&amp;R&amp;8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
  <sheetViews>
    <sheetView workbookViewId="0">
      <selection activeCell="I14" sqref="I13:I14"/>
    </sheetView>
  </sheetViews>
  <sheetFormatPr defaultRowHeight="12.75" x14ac:dyDescent="0.2"/>
  <cols>
    <col min="1" max="16384" width="9.140625" style="90"/>
  </cols>
  <sheetData>
    <row r="1" spans="1:6" x14ac:dyDescent="0.2">
      <c r="A1" s="378" t="s">
        <v>317</v>
      </c>
      <c r="B1" s="378"/>
      <c r="C1" s="378"/>
      <c r="D1" s="378"/>
      <c r="E1" s="378"/>
      <c r="F1" s="378"/>
    </row>
    <row r="2" spans="1:6" x14ac:dyDescent="0.2">
      <c r="A2" s="90" t="s">
        <v>318</v>
      </c>
    </row>
    <row r="3" spans="1:6" x14ac:dyDescent="0.2">
      <c r="A3" s="90" t="s">
        <v>319</v>
      </c>
    </row>
  </sheetData>
  <sheetProtection algorithmName="SHA-512" hashValue="uVzy+GsZfTUIBJ84KL4g0z8ICCt25Gx4UYGqIUSWh1uc32GyEZVIiTvMU9Pm7dX7YnL39Uqn/ZYIoy9Zl95V6A==" saltValue="2f3xXdUkFYjNWjIHCMm0Mg==" spinCount="100000" sheet="1" objects="1" scenarios="1"/>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Mau1_DSBangTin</vt:lpstr>
      <vt:lpstr>Phan phong</vt:lpstr>
      <vt:lpstr>Số lượng bài</vt:lpstr>
      <vt:lpstr>Thống kê</vt:lpstr>
      <vt:lpstr>Danh sach ts du thi ksl2</vt:lpstr>
      <vt:lpstr>Ghi chu</vt:lpstr>
      <vt:lpstr>ban</vt:lpstr>
      <vt:lpstr>Mau1_DSBangTin!Criteria</vt:lpstr>
      <vt:lpstr>dembai</vt:lpstr>
      <vt:lpstr>diem1</vt:lpstr>
      <vt:lpstr>diem2</vt:lpstr>
      <vt:lpstr>diem3</vt:lpstr>
      <vt:lpstr>diem4</vt:lpstr>
      <vt:lpstr>diem5</vt:lpstr>
      <vt:lpstr>khoi</vt:lpstr>
      <vt:lpstr>lop</vt:lpstr>
      <vt:lpstr>'Danh sach ts du thi ksl2'!Print_Titles</vt:lpstr>
      <vt:lpstr>Mau1_DSBangTin!Print_Titles</vt:lpstr>
      <vt:lpstr>'Thống kê'!Print_Titles</vt:lpstr>
      <vt:lpstr>phong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LEVANLUONG</dc:creator>
  <cp:lastModifiedBy>810G1</cp:lastModifiedBy>
  <cp:lastPrinted>2019-12-17T11:56:17Z</cp:lastPrinted>
  <dcterms:created xsi:type="dcterms:W3CDTF">2012-07-11T00:47:20Z</dcterms:created>
  <dcterms:modified xsi:type="dcterms:W3CDTF">2019-12-18T07:51:29Z</dcterms:modified>
</cp:coreProperties>
</file>